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uppl. table 1 - IAEA WMO data" sheetId="1" state="visible" r:id="rId2"/>
    <sheet name="Suppl. table 2 - Maxfit calculation" sheetId="2" state="visible" r:id="rId3"/>
    <sheet name="Suppl. table 3 - Rodents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<sst xmlns="http://schemas.openxmlformats.org/spreadsheetml/2006/main" count="433" uniqueCount="201">
  <si>
    <t xml:space="preserve">Sample</t>
  </si>
  <si>
    <t xml:space="preserve">Locality</t>
  </si>
  <si>
    <t xml:space="preserve">Country</t>
  </si>
  <si>
    <t xml:space="preserve">sampling date</t>
  </si>
  <si>
    <t xml:space="preserve">Closest Station</t>
  </si>
  <si>
    <t xml:space="preserve">distance to chicken farm</t>
  </si>
  <si>
    <t xml:space="preserve">altitude difference</t>
  </si>
  <si>
    <t xml:space="preserve">Climate type</t>
  </si>
  <si>
    <t xml:space="preserve">Data source</t>
  </si>
  <si>
    <r>
      <rPr>
        <b val="true"/>
        <sz val="10"/>
        <rFont val="Times New Roman"/>
        <family val="1"/>
        <charset val="1"/>
      </rPr>
      <t xml:space="preserve">δ</t>
    </r>
    <r>
      <rPr>
        <b val="true"/>
        <vertAlign val="superscript"/>
        <sz val="10"/>
        <rFont val="Times New Roman"/>
        <family val="1"/>
        <charset val="1"/>
      </rPr>
      <t xml:space="preserve">18</t>
    </r>
    <r>
      <rPr>
        <b val="true"/>
        <sz val="10"/>
        <rFont val="Times New Roman"/>
        <family val="1"/>
        <charset val="1"/>
      </rPr>
      <t xml:space="preserve">O</t>
    </r>
    <r>
      <rPr>
        <b val="true"/>
        <vertAlign val="subscript"/>
        <sz val="10"/>
        <rFont val="Times New Roman"/>
        <family val="1"/>
        <charset val="1"/>
      </rPr>
      <t xml:space="preserve">w</t>
    </r>
    <r>
      <rPr>
        <b val="true"/>
        <sz val="10"/>
        <rFont val="Times New Roman"/>
        <family val="1"/>
        <charset val="1"/>
      </rPr>
      <t xml:space="preserve"> (‰ V-SMOW)</t>
    </r>
  </si>
  <si>
    <t xml:space="preserve">(Km)</t>
  </si>
  <si>
    <t xml:space="preserve">Station-farm (m)</t>
  </si>
  <si>
    <t xml:space="preserve">Jan.</t>
  </si>
  <si>
    <t xml:space="preserve">Feb.</t>
  </si>
  <si>
    <t xml:space="preserve">Mar.</t>
  </si>
  <si>
    <t xml:space="preserve">Apr.</t>
  </si>
  <si>
    <t xml:space="preserve">May</t>
  </si>
  <si>
    <t xml:space="preserve">Jun.</t>
  </si>
  <si>
    <t xml:space="preserve">Jul.</t>
  </si>
  <si>
    <t xml:space="preserve">Aug.</t>
  </si>
  <si>
    <t xml:space="preserve">Sept.</t>
  </si>
  <si>
    <t xml:space="preserve">Oct.</t>
  </si>
  <si>
    <t xml:space="preserve">Nov.</t>
  </si>
  <si>
    <t xml:space="preserve">Dec.</t>
  </si>
  <si>
    <t xml:space="preserve">Annual mean</t>
  </si>
  <si>
    <t xml:space="preserve">P05</t>
  </si>
  <si>
    <t xml:space="preserve">Loué, Sarthe</t>
  </si>
  <si>
    <t xml:space="preserve">France</t>
  </si>
  <si>
    <t xml:space="preserve">Dec-12</t>
  </si>
  <si>
    <t xml:space="preserve">Orléans-la-Source</t>
  </si>
  <si>
    <t xml:space="preserve">100-150</t>
  </si>
  <si>
    <t xml:space="preserve">Cfb</t>
  </si>
  <si>
    <t xml:space="preserve">IAEA/WMO</t>
  </si>
  <si>
    <t xml:space="preserve">P22</t>
  </si>
  <si>
    <t xml:space="preserve">Schleithal, Bas-Rhin</t>
  </si>
  <si>
    <t xml:space="preserve">Karlsruhe</t>
  </si>
  <si>
    <t xml:space="preserve">&lt;50</t>
  </si>
  <si>
    <t xml:space="preserve">P48</t>
  </si>
  <si>
    <t xml:space="preserve">Le Mans, Sarthe</t>
  </si>
  <si>
    <t xml:space="preserve">P29</t>
  </si>
  <si>
    <t xml:space="preserve">Carcassonne, Aude</t>
  </si>
  <si>
    <t xml:space="preserve">Toulouse (Univ/Ecolab)</t>
  </si>
  <si>
    <t xml:space="preserve">50-100</t>
  </si>
  <si>
    <t xml:space="preserve">Cfa</t>
  </si>
  <si>
    <t xml:space="preserve">P02</t>
  </si>
  <si>
    <t xml:space="preserve">Guadeloupe</t>
  </si>
  <si>
    <t xml:space="preserve">Barbados (Seawell Airport)</t>
  </si>
  <si>
    <t xml:space="preserve">350-400</t>
  </si>
  <si>
    <t xml:space="preserve">Af</t>
  </si>
  <si>
    <t xml:space="preserve">P42</t>
  </si>
  <si>
    <t xml:space="preserve">La Réunion</t>
  </si>
  <si>
    <t xml:space="preserve">Feb-12</t>
  </si>
  <si>
    <t xml:space="preserve">Haut de St Rose (Reunion)</t>
  </si>
  <si>
    <t xml:space="preserve">Aw</t>
  </si>
  <si>
    <t xml:space="preserve">P19</t>
  </si>
  <si>
    <t xml:space="preserve">Penn State, PA</t>
  </si>
  <si>
    <t xml:space="preserve">USA</t>
  </si>
  <si>
    <t xml:space="preserve">Nov-12</t>
  </si>
  <si>
    <t xml:space="preserve">Penn State (PA)</t>
  </si>
  <si>
    <t xml:space="preserve">Coplen and Huang (2000)</t>
  </si>
  <si>
    <t xml:space="preserve">P55</t>
  </si>
  <si>
    <t xml:space="preserve">Chicago, IL</t>
  </si>
  <si>
    <t xml:space="preserve">Chicago (Midway Il)</t>
  </si>
  <si>
    <t xml:space="preserve">Dfa</t>
  </si>
  <si>
    <t xml:space="preserve">P60, C08</t>
  </si>
  <si>
    <t xml:space="preserve">Novosibirsk</t>
  </si>
  <si>
    <t xml:space="preserve">Russia</t>
  </si>
  <si>
    <t xml:space="preserve">Dfb</t>
  </si>
  <si>
    <t xml:space="preserve">P25</t>
  </si>
  <si>
    <t xml:space="preserve">Madrid</t>
  </si>
  <si>
    <t xml:space="preserve">Spain</t>
  </si>
  <si>
    <t xml:space="preserve">Madrid-Retiro</t>
  </si>
  <si>
    <t xml:space="preserve">Csa</t>
  </si>
  <si>
    <t xml:space="preserve">P11</t>
  </si>
  <si>
    <t xml:space="preserve">Rhodes</t>
  </si>
  <si>
    <t xml:space="preserve">Greece</t>
  </si>
  <si>
    <t xml:space="preserve">Rhodes (Maritsai)</t>
  </si>
  <si>
    <t xml:space="preserve">-</t>
  </si>
  <si>
    <t xml:space="preserve">P53</t>
  </si>
  <si>
    <t xml:space="preserve">Tønsberg</t>
  </si>
  <si>
    <t xml:space="preserve">Norway</t>
  </si>
  <si>
    <t xml:space="preserve">OIPC</t>
  </si>
  <si>
    <t xml:space="preserve">P61</t>
  </si>
  <si>
    <t xml:space="preserve">Western Cap</t>
  </si>
  <si>
    <t xml:space="preserve">South Africa</t>
  </si>
  <si>
    <t xml:space="preserve">Cape Town University</t>
  </si>
  <si>
    <t xml:space="preserve">?</t>
  </si>
  <si>
    <t xml:space="preserve">Csb</t>
  </si>
  <si>
    <t xml:space="preserve">P64, C14</t>
  </si>
  <si>
    <t xml:space="preserve">Crato, Ceara</t>
  </si>
  <si>
    <t xml:space="preserve">Brazil</t>
  </si>
  <si>
    <t xml:space="preserve">Cachimbo - Serra Talhada</t>
  </si>
  <si>
    <t xml:space="preserve">100-200</t>
  </si>
  <si>
    <t xml:space="preserve">P38</t>
  </si>
  <si>
    <t xml:space="preserve">Oldenburg</t>
  </si>
  <si>
    <t xml:space="preserve">Germany</t>
  </si>
  <si>
    <t xml:space="preserve">Cuxhaven</t>
  </si>
  <si>
    <t xml:space="preserve">P45</t>
  </si>
  <si>
    <t xml:space="preserve">Kumamoto, Kyushu</t>
  </si>
  <si>
    <t xml:space="preserve">Japan</t>
  </si>
  <si>
    <t xml:space="preserve">Mar-13</t>
  </si>
  <si>
    <t xml:space="preserve">Ibusuki</t>
  </si>
  <si>
    <t xml:space="preserve">150-200</t>
  </si>
  <si>
    <t xml:space="preserve">Matsubaya and Kawaraya (2014)</t>
  </si>
  <si>
    <t xml:space="preserve">P65</t>
  </si>
  <si>
    <t xml:space="preserve">Amsterdam</t>
  </si>
  <si>
    <t xml:space="preserve">Netherlands</t>
  </si>
  <si>
    <t xml:space="preserve">De Bilt</t>
  </si>
  <si>
    <t xml:space="preserve">P07</t>
  </si>
  <si>
    <t xml:space="preserve">Beirut</t>
  </si>
  <si>
    <t xml:space="preserve">Lebanon</t>
  </si>
  <si>
    <t xml:space="preserve">Jan-13</t>
  </si>
  <si>
    <t xml:space="preserve">Creen</t>
  </si>
  <si>
    <t xml:space="preserve">PhLu</t>
  </si>
  <si>
    <t xml:space="preserve">Lublin Upland</t>
  </si>
  <si>
    <t xml:space="preserve">Poland</t>
  </si>
  <si>
    <t xml:space="preserve">Sep-14</t>
  </si>
  <si>
    <t xml:space="preserve">Brest (Belarus)</t>
  </si>
  <si>
    <t xml:space="preserve">PhDuJo</t>
  </si>
  <si>
    <t xml:space="preserve">Dumbrava de Jos</t>
  </si>
  <si>
    <t xml:space="preserve">Romania</t>
  </si>
  <si>
    <t xml:space="preserve">Dumbrava region (2014)</t>
  </si>
  <si>
    <t xml:space="preserve">Bojar et al. (in press)</t>
  </si>
  <si>
    <t xml:space="preserve">P01</t>
  </si>
  <si>
    <t xml:space="preserve">Mahasarakham</t>
  </si>
  <si>
    <t xml:space="preserve">Thailand</t>
  </si>
  <si>
    <t xml:space="preserve">C04</t>
  </si>
  <si>
    <t xml:space="preserve">Dianalund</t>
  </si>
  <si>
    <t xml:space="preserve">Denmark</t>
  </si>
  <si>
    <t xml:space="preserve">Taastrup (Denmark)</t>
  </si>
  <si>
    <t xml:space="preserve">C19</t>
  </si>
  <si>
    <t xml:space="preserve">Nevers, Nièvre</t>
  </si>
  <si>
    <t xml:space="preserve">Miribel, Ain</t>
  </si>
  <si>
    <t xml:space="preserve">Miribel</t>
  </si>
  <si>
    <t xml:space="preserve">Van</t>
  </si>
  <si>
    <t xml:space="preserve">Turkey</t>
  </si>
  <si>
    <t xml:space="preserve">Van Lake</t>
  </si>
  <si>
    <t xml:space="preserve">Dsb</t>
  </si>
  <si>
    <t xml:space="preserve">Dean et al. (2015)</t>
  </si>
  <si>
    <t xml:space="preserve">Villars-les-Dombes, Ain</t>
  </si>
  <si>
    <t xml:space="preserve">Villars-les-Dombes</t>
  </si>
  <si>
    <t xml:space="preserve">Serra Talhada</t>
  </si>
  <si>
    <t xml:space="preserve">Cachimbo</t>
  </si>
  <si>
    <r>
      <rPr>
        <b val="true"/>
        <sz val="10"/>
        <rFont val="Arial"/>
        <family val="2"/>
        <charset val="1"/>
      </rPr>
      <t xml:space="preserve">δ</t>
    </r>
    <r>
      <rPr>
        <b val="true"/>
        <vertAlign val="superscript"/>
        <sz val="10"/>
        <rFont val="Arial"/>
        <family val="2"/>
        <charset val="1"/>
      </rPr>
      <t xml:space="preserve">18</t>
    </r>
    <r>
      <rPr>
        <b val="true"/>
        <sz val="10"/>
        <rFont val="Arial"/>
        <family val="2"/>
        <charset val="1"/>
      </rPr>
      <t xml:space="preserve">O</t>
    </r>
    <r>
      <rPr>
        <b val="true"/>
        <vertAlign val="subscript"/>
        <sz val="10"/>
        <rFont val="Arial"/>
        <family val="2"/>
        <charset val="1"/>
      </rPr>
      <t xml:space="preserve">PO4 </t>
    </r>
    <r>
      <rPr>
        <b val="true"/>
        <sz val="10"/>
        <rFont val="Arial"/>
        <family val="2"/>
        <charset val="1"/>
      </rPr>
      <t xml:space="preserve">‰ (V-SMOW)</t>
    </r>
  </si>
  <si>
    <t xml:space="preserve">model</t>
  </si>
  <si>
    <t xml:space="preserve">maxfit</t>
  </si>
  <si>
    <t xml:space="preserve">Annual</t>
  </si>
  <si>
    <t xml:space="preserve">annual</t>
  </si>
  <si>
    <t xml:space="preserve">mean</t>
  </si>
  <si>
    <t xml:space="preserve">S.D.</t>
  </si>
  <si>
    <t xml:space="preserve">min</t>
  </si>
  <si>
    <t xml:space="preserve">max</t>
  </si>
  <si>
    <t xml:space="preserve">Schleithal, Bas Rhin</t>
  </si>
  <si>
    <t xml:space="preserve">P60</t>
  </si>
  <si>
    <t xml:space="preserve">P64</t>
  </si>
  <si>
    <t xml:space="preserve">Slope (± SE)</t>
  </si>
  <si>
    <t xml:space="preserve">intercept (± SE)</t>
  </si>
  <si>
    <r>
      <rPr>
        <sz val="10"/>
        <rFont val="Arial"/>
        <family val="2"/>
        <charset val="1"/>
      </rPr>
      <t xml:space="preserve">R</t>
    </r>
    <r>
      <rPr>
        <vertAlign val="superscript"/>
        <sz val="10"/>
        <rFont val="Arial"/>
        <family val="2"/>
        <charset val="1"/>
      </rPr>
      <t xml:space="preserve">2</t>
    </r>
  </si>
  <si>
    <t xml:space="preserve">SE est</t>
  </si>
  <si>
    <t xml:space="preserve">N</t>
  </si>
  <si>
    <t xml:space="preserve">p</t>
  </si>
  <si>
    <t xml:space="preserve">Linest values</t>
  </si>
  <si>
    <t xml:space="preserve">slope</t>
  </si>
  <si>
    <t xml:space="preserve">intercept</t>
  </si>
  <si>
    <t xml:space="preserve">se slope</t>
  </si>
  <si>
    <t xml:space="preserve">se intercept</t>
  </si>
  <si>
    <t xml:space="preserve">R-squared</t>
  </si>
  <si>
    <r>
      <rPr>
        <sz val="10"/>
        <rFont val="Arial"/>
        <family val="2"/>
        <charset val="1"/>
      </rPr>
      <t xml:space="preserve">σ</t>
    </r>
    <r>
      <rPr>
        <vertAlign val="subscript"/>
        <sz val="10"/>
        <rFont val="Times New Roman"/>
        <family val="1"/>
        <charset val="1"/>
      </rPr>
      <t xml:space="preserve">est</t>
    </r>
  </si>
  <si>
    <t xml:space="preserve">F</t>
  </si>
  <si>
    <t xml:space="preserve">df</t>
  </si>
  <si>
    <t xml:space="preserve">p val</t>
  </si>
  <si>
    <t xml:space="preserve">Jan</t>
  </si>
  <si>
    <t xml:space="preserve">SSreg</t>
  </si>
  <si>
    <t xml:space="preserve">SSresid</t>
  </si>
  <si>
    <t xml:space="preserve">Feb</t>
  </si>
  <si>
    <t xml:space="preserve">Mar</t>
  </si>
  <si>
    <t xml:space="preserve">Apr</t>
  </si>
  <si>
    <t xml:space="preserve">Jun</t>
  </si>
  <si>
    <t xml:space="preserve">Jul</t>
  </si>
  <si>
    <t xml:space="preserve">Aug</t>
  </si>
  <si>
    <t xml:space="preserve">Sep</t>
  </si>
  <si>
    <t xml:space="preserve">Oct</t>
  </si>
  <si>
    <t xml:space="preserve">Nov</t>
  </si>
  <si>
    <t xml:space="preserve">Dec</t>
  </si>
  <si>
    <t xml:space="preserve">Mean annual T°C</t>
  </si>
  <si>
    <t xml:space="preserve">midrange</t>
  </si>
  <si>
    <t xml:space="preserve">2–3 °C</t>
  </si>
  <si>
    <t xml:space="preserve">7–8 °C</t>
  </si>
  <si>
    <t xml:space="preserve">8–9 °C</t>
  </si>
  <si>
    <t xml:space="preserve">9–10 °C</t>
  </si>
  <si>
    <t xml:space="preserve">10–11 °C</t>
  </si>
  <si>
    <t xml:space="preserve">11–12 °C</t>
  </si>
  <si>
    <t xml:space="preserve">12–13 °C</t>
  </si>
  <si>
    <t xml:space="preserve">13–14 °C</t>
  </si>
  <si>
    <t xml:space="preserve">14–15 °C</t>
  </si>
  <si>
    <t xml:space="preserve">15–16 °C</t>
  </si>
  <si>
    <r>
      <rPr>
        <b val="true"/>
        <sz val="10"/>
        <rFont val="Arial"/>
        <family val="2"/>
        <charset val="1"/>
      </rPr>
      <t xml:space="preserve">OLS regression, dependent variable : </t>
    </r>
    <r>
      <rPr>
        <b val="true"/>
        <sz val="10"/>
        <color rgb="FF000000"/>
        <rFont val="Arial"/>
        <family val="2"/>
        <charset val="1"/>
      </rPr>
      <t xml:space="preserve">δ</t>
    </r>
    <r>
      <rPr>
        <b val="true"/>
        <vertAlign val="superscript"/>
        <sz val="10"/>
        <color rgb="FF000000"/>
        <rFont val="Arial"/>
        <family val="2"/>
        <charset val="1"/>
      </rPr>
      <t xml:space="preserve">18</t>
    </r>
    <r>
      <rPr>
        <b val="true"/>
        <sz val="10"/>
        <color rgb="FF000000"/>
        <rFont val="Arial"/>
        <family val="2"/>
        <charset val="1"/>
      </rPr>
      <t xml:space="preserve">O</t>
    </r>
    <r>
      <rPr>
        <b val="true"/>
        <vertAlign val="subscript"/>
        <sz val="10"/>
        <color rgb="FF000000"/>
        <rFont val="Arial"/>
        <family val="2"/>
        <charset val="1"/>
      </rPr>
      <t xml:space="preserve">PO4</t>
    </r>
  </si>
  <si>
    <t xml:space="preserve">Slope:</t>
  </si>
  <si>
    <t xml:space="preserve">Intercept:</t>
  </si>
  <si>
    <t xml:space="preserve">Linest:</t>
  </si>
  <si>
    <t xml:space="preserve">Inverted least square regression:</t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</si>
</sst>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YYYY\-MM\-DD"/>
    <numFmt numFmtId="166" formatCode="0.00"/>
    <numFmt numFmtId="167" formatCode="0.0"/>
    <numFmt numFmtId="168" formatCode="0.000"/>
    <numFmt numFmtId="169" formatCode="0"/>
    <numFmt numFmtId="170" formatCode="0.0E+00"/>
    <numFmt numFmtId="171" formatCode="MM/DD/YY"/>
  </numFmts>
  <fonts count="27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24"/>
      <color rgb="FF000000"/>
      <name val="Arial"/>
      <family val="2"/>
      <charset val="1"/>
    </font>
    <font>
      <sz val="18"/>
      <color rgb="FF000000"/>
      <name val="Arial"/>
      <family val="2"/>
      <charset val="1"/>
    </font>
    <font>
      <sz val="12"/>
      <color rgb="FF000000"/>
      <name val="Arial"/>
      <family val="2"/>
      <charset val="1"/>
    </font>
    <font>
      <sz val="10"/>
      <color rgb="FF333333"/>
      <name val="Arial"/>
      <family val="2"/>
      <charset val="1"/>
    </font>
    <font>
      <i val="true"/>
      <sz val="10"/>
      <color rgb="FF808080"/>
      <name val="Arial"/>
      <family val="2"/>
      <charset val="1"/>
    </font>
    <font>
      <sz val="10"/>
      <color rgb="FF006600"/>
      <name val="Arial"/>
      <family val="2"/>
      <charset val="1"/>
    </font>
    <font>
      <sz val="10"/>
      <color rgb="FF996600"/>
      <name val="Arial"/>
      <family val="2"/>
      <charset val="1"/>
    </font>
    <font>
      <sz val="10"/>
      <color rgb="FFCC0000"/>
      <name val="Arial"/>
      <family val="2"/>
      <charset val="1"/>
    </font>
    <font>
      <b val="true"/>
      <sz val="10"/>
      <color rgb="FFFFFFFF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sz val="10"/>
      <color rgb="FFFFFFFF"/>
      <name val="Arial"/>
      <family val="2"/>
      <charset val="1"/>
    </font>
    <font>
      <sz val="10"/>
      <name val="Times New Roman"/>
      <family val="1"/>
      <charset val="1"/>
    </font>
    <font>
      <b val="true"/>
      <sz val="10"/>
      <name val="Times New Roman"/>
      <family val="1"/>
      <charset val="1"/>
    </font>
    <font>
      <b val="true"/>
      <vertAlign val="superscript"/>
      <sz val="10"/>
      <name val="Times New Roman"/>
      <family val="1"/>
      <charset val="1"/>
    </font>
    <font>
      <b val="true"/>
      <vertAlign val="subscript"/>
      <sz val="10"/>
      <name val="Times New Roman"/>
      <family val="1"/>
      <charset val="1"/>
    </font>
    <font>
      <b val="true"/>
      <sz val="10"/>
      <name val="Arial"/>
      <family val="2"/>
      <charset val="1"/>
    </font>
    <font>
      <b val="true"/>
      <vertAlign val="superscript"/>
      <sz val="10"/>
      <name val="Arial"/>
      <family val="2"/>
      <charset val="1"/>
    </font>
    <font>
      <b val="true"/>
      <vertAlign val="subscript"/>
      <sz val="10"/>
      <name val="Arial"/>
      <family val="2"/>
      <charset val="1"/>
    </font>
    <font>
      <sz val="9"/>
      <name val="Arial"/>
      <family val="2"/>
      <charset val="1"/>
    </font>
    <font>
      <vertAlign val="superscript"/>
      <sz val="10"/>
      <name val="Arial"/>
      <family val="2"/>
      <charset val="1"/>
    </font>
    <font>
      <vertAlign val="subscript"/>
      <sz val="10"/>
      <name val="Times New Roman"/>
      <family val="1"/>
      <charset val="1"/>
    </font>
    <font>
      <b val="true"/>
      <vertAlign val="superscript"/>
      <sz val="10"/>
      <color rgb="FF000000"/>
      <name val="Arial"/>
      <family val="2"/>
      <charset val="1"/>
    </font>
    <font>
      <b val="true"/>
      <vertAlign val="subscript"/>
      <sz val="10"/>
      <color rgb="FF000000"/>
      <name val="Arial"/>
      <family val="2"/>
      <charset val="1"/>
    </font>
  </fonts>
  <fills count="12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CCFFCC"/>
        <bgColor rgb="FFCCFFFF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  <fill>
      <patternFill patternType="solid">
        <fgColor rgb="FFFFFF99"/>
        <bgColor rgb="FFFFFFCC"/>
      </patternFill>
    </fill>
    <fill>
      <patternFill patternType="solid">
        <fgColor rgb="FF00FF7F"/>
        <bgColor rgb="FF00FFFF"/>
      </patternFill>
    </fill>
    <fill>
      <patternFill patternType="solid">
        <fgColor rgb="FFFFFF00"/>
        <bgColor rgb="FFFFFF00"/>
      </patternFill>
    </fill>
  </fills>
  <borders count="10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/>
      <right/>
      <top style="hair"/>
      <bottom/>
      <diagonal/>
    </border>
    <border diagonalUp="false" diagonalDown="false">
      <left/>
      <right/>
      <top/>
      <bottom style="hair"/>
      <diagonal/>
    </border>
    <border diagonalUp="false" diagonalDown="false">
      <left style="hair"/>
      <right/>
      <top style="hair"/>
      <bottom/>
      <diagonal/>
    </border>
    <border diagonalUp="false" diagonalDown="false">
      <left/>
      <right style="hair"/>
      <top style="hair"/>
      <bottom/>
      <diagonal/>
    </border>
    <border diagonalUp="false" diagonalDown="false">
      <left style="hair"/>
      <right/>
      <top/>
      <bottom/>
      <diagonal/>
    </border>
    <border diagonalUp="false" diagonalDown="false">
      <left/>
      <right style="hair"/>
      <top/>
      <bottom/>
      <diagonal/>
    </border>
    <border diagonalUp="false" diagonalDown="false">
      <left style="hair"/>
      <right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3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7" fillId="2" borderId="1" applyFont="true" applyBorder="tru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3" borderId="0" applyFont="true" applyBorder="false" applyAlignment="true" applyProtection="false">
      <alignment horizontal="general" vertical="bottom" textRotation="0" wrapText="false" indent="0" shrinkToFit="false"/>
    </xf>
    <xf numFmtId="164" fontId="10" fillId="2" borderId="0" applyFont="true" applyBorder="false" applyAlignment="true" applyProtection="false">
      <alignment horizontal="general" vertical="bottom" textRotation="0" wrapText="false" indent="0" shrinkToFit="false"/>
    </xf>
    <xf numFmtId="164" fontId="11" fillId="4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5" borderId="0" applyFont="true" applyBorder="false" applyAlignment="true" applyProtection="false">
      <alignment horizontal="general" vertical="bottom" textRotation="0" wrapText="false" indent="0" shrinkToFit="false"/>
    </xf>
    <xf numFmtId="164" fontId="13" fillId="0" borderId="0" applyFont="true" applyBorder="false" applyAlignment="true" applyProtection="false">
      <alignment horizontal="general" vertical="bottom" textRotation="0" wrapText="false" indent="0" shrinkToFit="false"/>
    </xf>
    <xf numFmtId="164" fontId="14" fillId="6" borderId="0" applyFont="true" applyBorder="false" applyAlignment="true" applyProtection="false">
      <alignment horizontal="general" vertical="bottom" textRotation="0" wrapText="false" indent="0" shrinkToFit="false"/>
    </xf>
    <xf numFmtId="164" fontId="14" fillId="7" borderId="0" applyFont="true" applyBorder="false" applyAlignment="true" applyProtection="false">
      <alignment horizontal="general" vertical="bottom" textRotation="0" wrapText="false" indent="0" shrinkToFit="false"/>
    </xf>
    <xf numFmtId="164" fontId="13" fillId="8" borderId="0" applyFont="true" applyBorder="false" applyAlignment="true" applyProtection="false">
      <alignment horizontal="general" vertical="bottom" textRotation="0" wrapText="false" indent="0" shrinkToFit="false"/>
    </xf>
  </cellStyleXfs>
  <cellXfs count="7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6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16" fillId="0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6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5" fontId="1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6" fontId="15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6" fontId="1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5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5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9" fillId="0" borderId="2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2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9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7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6" fontId="15" fillId="9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6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22" fillId="1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8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8" fontId="0" fillId="9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8" fontId="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8" fontId="22" fillId="1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0" fillId="9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0" fillId="9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9" fontId="22" fillId="1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8" fontId="1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0" fontId="0" fillId="9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70" fontId="0" fillId="1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5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15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9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0" fillId="11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11" borderId="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11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11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11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11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11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22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Heading" xfId="20" builtinId="53" customBuiltin="true"/>
    <cellStyle name="Heading 1" xfId="21" builtinId="53" customBuiltin="true"/>
    <cellStyle name="Heading 2" xfId="22" builtinId="53" customBuiltin="true"/>
    <cellStyle name="Text" xfId="23" builtinId="53" customBuiltin="true"/>
    <cellStyle name="Note" xfId="24" builtinId="53" customBuiltin="true"/>
    <cellStyle name="Footnote" xfId="25" builtinId="53" customBuiltin="true"/>
    <cellStyle name="Status" xfId="26" builtinId="53" customBuiltin="true"/>
    <cellStyle name="Good" xfId="27" builtinId="53" customBuiltin="true"/>
    <cellStyle name="Neutral" xfId="28" builtinId="53" customBuiltin="true"/>
    <cellStyle name="Bad" xfId="29" builtinId="53" customBuiltin="true"/>
    <cellStyle name="Warning" xfId="30" builtinId="53" customBuiltin="true"/>
    <cellStyle name="Error" xfId="31" builtinId="53" customBuiltin="true"/>
    <cellStyle name="Accent" xfId="32" builtinId="53" customBuiltin="true"/>
    <cellStyle name="Accent 1" xfId="33" builtinId="53" customBuiltin="true"/>
    <cellStyle name="Accent 2" xfId="34" builtinId="53" customBuiltin="true"/>
    <cellStyle name="Accent 3" xfId="35" builtinId="53" customBuiltin="true"/>
  </cellStyles>
  <colors>
    <indexedColors>
      <rgbColor rgb="FF000000"/>
      <rgbColor rgb="FFFFFFFF"/>
      <rgbColor rgb="FFCC0000"/>
      <rgbColor rgb="FF00FF7F"/>
      <rgbColor rgb="FF0000FF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32"/>
  <sheetViews>
    <sheetView showFormulas="false" showGridLines="true" showRowColHeaders="true" showZeros="true" rightToLeft="false" tabSelected="true" showOutlineSymbols="true" defaultGridColor="true" view="normal" topLeftCell="A1" colorId="64" zoomScale="110" zoomScaleNormal="110" zoomScalePageLayoutView="100" workbookViewId="0">
      <selection pane="topLeft" activeCell="B34" activeCellId="0" sqref="B34"/>
    </sheetView>
  </sheetViews>
  <sheetFormatPr defaultRowHeight="12.8" zeroHeight="false" outlineLevelRow="0" outlineLevelCol="0"/>
  <cols>
    <col collapsed="false" customWidth="true" hidden="false" outlineLevel="0" max="1" min="1" style="1" width="10.1"/>
    <col collapsed="false" customWidth="true" hidden="false" outlineLevel="0" max="2" min="2" style="1" width="20.71"/>
    <col collapsed="false" customWidth="true" hidden="false" outlineLevel="0" max="3" min="3" style="1" width="11.04"/>
    <col collapsed="false" customWidth="true" hidden="false" outlineLevel="0" max="4" min="4" style="1" width="12.15"/>
    <col collapsed="false" customWidth="true" hidden="false" outlineLevel="0" max="5" min="5" style="1" width="20.98"/>
    <col collapsed="false" customWidth="true" hidden="false" outlineLevel="0" max="6" min="6" style="1" width="20.6"/>
    <col collapsed="false" customWidth="true" hidden="false" outlineLevel="0" max="7" min="7" style="1" width="15.74"/>
    <col collapsed="false" customWidth="true" hidden="false" outlineLevel="0" max="8" min="8" style="1" width="23.76"/>
    <col collapsed="false" customWidth="true" hidden="false" outlineLevel="0" max="9" min="9" style="1" width="28.04"/>
    <col collapsed="false" customWidth="true" hidden="false" outlineLevel="0" max="10" min="10" style="1" width="7.45"/>
    <col collapsed="false" customWidth="true" hidden="false" outlineLevel="0" max="21" min="11" style="1" width="6.08"/>
    <col collapsed="false" customWidth="true" hidden="false" outlineLevel="0" max="22" min="22" style="1" width="17.27"/>
    <col collapsed="false" customWidth="true" hidden="false" outlineLevel="0" max="1023" min="23" style="1" width="7.02"/>
    <col collapsed="false" customWidth="true" hidden="false" outlineLevel="0" max="1025" min="1024" style="0" width="7.02"/>
  </cols>
  <sheetData>
    <row r="1" customFormat="false" ht="14.15" hidden="false" customHeight="false" outlineLevel="0" collapsed="false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4" t="s">
        <v>9</v>
      </c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</row>
    <row r="2" customFormat="false" ht="12.8" hidden="false" customHeight="false" outlineLevel="0" collapsed="false">
      <c r="A2" s="5"/>
      <c r="B2" s="5"/>
      <c r="C2" s="5"/>
      <c r="D2" s="5"/>
      <c r="E2" s="6"/>
      <c r="F2" s="6" t="s">
        <v>10</v>
      </c>
      <c r="G2" s="6" t="s">
        <v>11</v>
      </c>
      <c r="H2" s="6"/>
      <c r="I2" s="7"/>
      <c r="J2" s="8" t="s">
        <v>12</v>
      </c>
      <c r="K2" s="8" t="s">
        <v>13</v>
      </c>
      <c r="L2" s="8" t="s">
        <v>14</v>
      </c>
      <c r="M2" s="8" t="s">
        <v>15</v>
      </c>
      <c r="N2" s="8" t="s">
        <v>16</v>
      </c>
      <c r="O2" s="8" t="s">
        <v>17</v>
      </c>
      <c r="P2" s="8" t="s">
        <v>18</v>
      </c>
      <c r="Q2" s="8" t="s">
        <v>19</v>
      </c>
      <c r="R2" s="8" t="s">
        <v>20</v>
      </c>
      <c r="S2" s="8" t="s">
        <v>21</v>
      </c>
      <c r="T2" s="8" t="s">
        <v>22</v>
      </c>
      <c r="U2" s="8" t="s">
        <v>23</v>
      </c>
      <c r="V2" s="8" t="s">
        <v>24</v>
      </c>
    </row>
    <row r="3" customFormat="false" ht="12.8" hidden="false" customHeight="false" outlineLevel="0" collapsed="false">
      <c r="A3" s="9"/>
      <c r="B3" s="9"/>
      <c r="C3" s="9"/>
      <c r="D3" s="9"/>
      <c r="E3" s="10"/>
      <c r="F3" s="10"/>
      <c r="G3" s="10"/>
      <c r="H3" s="10"/>
      <c r="I3" s="11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Format="false" ht="12.8" hidden="false" customHeight="false" outlineLevel="0" collapsed="false">
      <c r="A4" s="1" t="s">
        <v>25</v>
      </c>
      <c r="B4" s="1" t="s">
        <v>26</v>
      </c>
      <c r="C4" s="1" t="s">
        <v>27</v>
      </c>
      <c r="D4" s="1" t="s">
        <v>28</v>
      </c>
      <c r="E4" s="13" t="s">
        <v>29</v>
      </c>
      <c r="F4" s="13" t="s">
        <v>30</v>
      </c>
      <c r="G4" s="13" t="n">
        <v>50</v>
      </c>
      <c r="H4" s="13" t="s">
        <v>31</v>
      </c>
      <c r="I4" s="13" t="s">
        <v>32</v>
      </c>
      <c r="J4" s="14" t="n">
        <v>-8.14</v>
      </c>
      <c r="K4" s="14" t="n">
        <v>-7.33</v>
      </c>
      <c r="L4" s="14" t="n">
        <v>-6.12</v>
      </c>
      <c r="M4" s="14" t="n">
        <v>-6.37</v>
      </c>
      <c r="N4" s="14" t="n">
        <v>-5.32</v>
      </c>
      <c r="O4" s="14" t="n">
        <v>-4.91</v>
      </c>
      <c r="P4" s="14" t="n">
        <v>-5.12</v>
      </c>
      <c r="Q4" s="14" t="n">
        <v>-5.03</v>
      </c>
      <c r="R4" s="14" t="n">
        <v>-5.49</v>
      </c>
      <c r="S4" s="14" t="n">
        <v>-6.96</v>
      </c>
      <c r="T4" s="14" t="n">
        <v>-8.1</v>
      </c>
      <c r="U4" s="14" t="n">
        <v>-8.08</v>
      </c>
      <c r="V4" s="15" t="n">
        <v>-6.41416666666667</v>
      </c>
    </row>
    <row r="5" customFormat="false" ht="12.8" hidden="false" customHeight="false" outlineLevel="0" collapsed="false">
      <c r="A5" s="1" t="s">
        <v>33</v>
      </c>
      <c r="B5" s="1" t="s">
        <v>34</v>
      </c>
      <c r="C5" s="1" t="s">
        <v>27</v>
      </c>
      <c r="D5" s="1" t="s">
        <v>28</v>
      </c>
      <c r="E5" s="13" t="s">
        <v>35</v>
      </c>
      <c r="F5" s="13" t="s">
        <v>36</v>
      </c>
      <c r="G5" s="13" t="n">
        <v>-30</v>
      </c>
      <c r="H5" s="13" t="s">
        <v>31</v>
      </c>
      <c r="I5" s="13" t="s">
        <v>32</v>
      </c>
      <c r="J5" s="14" t="n">
        <v>-9.77</v>
      </c>
      <c r="K5" s="14" t="n">
        <v>-9.86</v>
      </c>
      <c r="L5" s="14" t="n">
        <v>-8.36</v>
      </c>
      <c r="M5" s="14" t="n">
        <v>-8.49</v>
      </c>
      <c r="N5" s="14" t="n">
        <v>-6.74</v>
      </c>
      <c r="O5" s="14" t="n">
        <v>-5.87</v>
      </c>
      <c r="P5" s="14" t="n">
        <v>-5.36</v>
      </c>
      <c r="Q5" s="14" t="n">
        <v>-5.38</v>
      </c>
      <c r="R5" s="14" t="n">
        <v>-6.48</v>
      </c>
      <c r="S5" s="14" t="n">
        <v>-8.37</v>
      </c>
      <c r="T5" s="14" t="n">
        <v>-9.83</v>
      </c>
      <c r="U5" s="14" t="n">
        <v>-10.02</v>
      </c>
      <c r="V5" s="15" t="n">
        <v>-7.8775</v>
      </c>
    </row>
    <row r="6" customFormat="false" ht="12.8" hidden="false" customHeight="false" outlineLevel="0" collapsed="false">
      <c r="A6" s="1" t="s">
        <v>37</v>
      </c>
      <c r="B6" s="1" t="s">
        <v>38</v>
      </c>
      <c r="C6" s="1" t="s">
        <v>27</v>
      </c>
      <c r="D6" s="1" t="s">
        <v>28</v>
      </c>
      <c r="E6" s="13" t="s">
        <v>29</v>
      </c>
      <c r="F6" s="13" t="s">
        <v>30</v>
      </c>
      <c r="G6" s="13" t="n">
        <v>50</v>
      </c>
      <c r="H6" s="13" t="s">
        <v>31</v>
      </c>
      <c r="I6" s="13" t="s">
        <v>32</v>
      </c>
      <c r="J6" s="14" t="n">
        <v>-8.14</v>
      </c>
      <c r="K6" s="14" t="n">
        <v>-7.33</v>
      </c>
      <c r="L6" s="14" t="n">
        <v>-6.12</v>
      </c>
      <c r="M6" s="14" t="n">
        <v>-6.37</v>
      </c>
      <c r="N6" s="14" t="n">
        <v>-5.32</v>
      </c>
      <c r="O6" s="14" t="n">
        <v>-4.91</v>
      </c>
      <c r="P6" s="14" t="n">
        <v>-5.12</v>
      </c>
      <c r="Q6" s="14" t="n">
        <v>-5.03</v>
      </c>
      <c r="R6" s="14" t="n">
        <v>-5.49</v>
      </c>
      <c r="S6" s="14" t="n">
        <v>-6.96</v>
      </c>
      <c r="T6" s="14" t="n">
        <v>-8.1</v>
      </c>
      <c r="U6" s="14" t="n">
        <v>-8.08</v>
      </c>
      <c r="V6" s="15" t="n">
        <v>-6.41416666666667</v>
      </c>
    </row>
    <row r="7" customFormat="false" ht="12.8" hidden="false" customHeight="false" outlineLevel="0" collapsed="false">
      <c r="A7" s="1" t="s">
        <v>39</v>
      </c>
      <c r="B7" s="1" t="s">
        <v>40</v>
      </c>
      <c r="C7" s="1" t="s">
        <v>27</v>
      </c>
      <c r="D7" s="1" t="s">
        <v>28</v>
      </c>
      <c r="E7" s="13" t="s">
        <v>41</v>
      </c>
      <c r="F7" s="13" t="s">
        <v>42</v>
      </c>
      <c r="G7" s="13" t="n">
        <v>25</v>
      </c>
      <c r="H7" s="13" t="s">
        <v>43</v>
      </c>
      <c r="I7" s="13" t="s">
        <v>32</v>
      </c>
      <c r="J7" s="14" t="n">
        <v>-6.55</v>
      </c>
      <c r="K7" s="14" t="n">
        <v>-10.22</v>
      </c>
      <c r="L7" s="14" t="n">
        <v>-5.8</v>
      </c>
      <c r="M7" s="14" t="n">
        <v>-6.71</v>
      </c>
      <c r="N7" s="14" t="n">
        <v>-4.8</v>
      </c>
      <c r="O7" s="14" t="n">
        <v>-4.67</v>
      </c>
      <c r="P7" s="14" t="n">
        <v>-4.51</v>
      </c>
      <c r="Q7" s="14" t="n">
        <v>-5.14</v>
      </c>
      <c r="R7" s="14" t="n">
        <v>-5.22</v>
      </c>
      <c r="S7" s="14" t="n">
        <v>-7.21</v>
      </c>
      <c r="T7" s="14" t="n">
        <v>-9.8</v>
      </c>
      <c r="U7" s="14" t="n">
        <v>-6.86</v>
      </c>
      <c r="V7" s="15" t="n">
        <v>-6.4575</v>
      </c>
    </row>
    <row r="8" customFormat="false" ht="12.8" hidden="false" customHeight="false" outlineLevel="0" collapsed="false">
      <c r="A8" s="1" t="s">
        <v>44</v>
      </c>
      <c r="B8" s="1" t="s">
        <v>45</v>
      </c>
      <c r="C8" s="1" t="s">
        <v>27</v>
      </c>
      <c r="D8" s="1" t="s">
        <v>28</v>
      </c>
      <c r="E8" s="13" t="s">
        <v>46</v>
      </c>
      <c r="F8" s="13" t="s">
        <v>47</v>
      </c>
      <c r="G8" s="13" t="n">
        <v>0</v>
      </c>
      <c r="H8" s="13" t="s">
        <v>48</v>
      </c>
      <c r="I8" s="13" t="s">
        <v>32</v>
      </c>
      <c r="J8" s="14" t="n">
        <v>0.33</v>
      </c>
      <c r="K8" s="14" t="n">
        <v>0.82</v>
      </c>
      <c r="L8" s="14" t="n">
        <v>0.11</v>
      </c>
      <c r="M8" s="14" t="n">
        <v>-0.46</v>
      </c>
      <c r="N8" s="14" t="n">
        <v>-0.11</v>
      </c>
      <c r="O8" s="14" t="n">
        <v>-1.82</v>
      </c>
      <c r="P8" s="14" t="n">
        <v>-1.95</v>
      </c>
      <c r="Q8" s="14" t="n">
        <v>-1.68</v>
      </c>
      <c r="R8" s="14" t="n">
        <v>-2.47</v>
      </c>
      <c r="S8" s="14" t="n">
        <v>-2.52</v>
      </c>
      <c r="T8" s="14" t="n">
        <v>-1.9</v>
      </c>
      <c r="U8" s="14" t="n">
        <v>-0.91</v>
      </c>
      <c r="V8" s="15" t="n">
        <v>-1.04666666666667</v>
      </c>
    </row>
    <row r="9" customFormat="false" ht="12.8" hidden="false" customHeight="false" outlineLevel="0" collapsed="false">
      <c r="A9" s="1" t="s">
        <v>49</v>
      </c>
      <c r="B9" s="1" t="s">
        <v>50</v>
      </c>
      <c r="C9" s="1" t="s">
        <v>27</v>
      </c>
      <c r="D9" s="1" t="s">
        <v>51</v>
      </c>
      <c r="E9" s="13" t="s">
        <v>52</v>
      </c>
      <c r="F9" s="13" t="s">
        <v>36</v>
      </c>
      <c r="G9" s="13" t="n">
        <v>0</v>
      </c>
      <c r="H9" s="13" t="s">
        <v>53</v>
      </c>
      <c r="I9" s="13" t="s">
        <v>32</v>
      </c>
      <c r="J9" s="14" t="n">
        <v>-4.82</v>
      </c>
      <c r="K9" s="14" t="n">
        <v>-3.09</v>
      </c>
      <c r="L9" s="14" t="n">
        <v>-3.02</v>
      </c>
      <c r="M9" s="14" t="n">
        <v>-3.99</v>
      </c>
      <c r="N9" s="14" t="n">
        <v>-3.01</v>
      </c>
      <c r="O9" s="14" t="n">
        <v>-2.91</v>
      </c>
      <c r="P9" s="14" t="n">
        <v>-3.11</v>
      </c>
      <c r="Q9" s="14" t="n">
        <v>-3</v>
      </c>
      <c r="R9" s="14" t="n">
        <v>-2.32</v>
      </c>
      <c r="S9" s="14" t="n">
        <v>-2.14</v>
      </c>
      <c r="T9" s="14" t="n">
        <v>-2.19</v>
      </c>
      <c r="U9" s="14" t="n">
        <v>-2.06</v>
      </c>
      <c r="V9" s="15" t="n">
        <v>-2.97166666666667</v>
      </c>
    </row>
    <row r="10" customFormat="false" ht="12.8" hidden="false" customHeight="false" outlineLevel="0" collapsed="false">
      <c r="A10" s="1" t="s">
        <v>54</v>
      </c>
      <c r="B10" s="1" t="s">
        <v>55</v>
      </c>
      <c r="C10" s="1" t="s">
        <v>56</v>
      </c>
      <c r="D10" s="1" t="s">
        <v>57</v>
      </c>
      <c r="E10" s="13" t="s">
        <v>58</v>
      </c>
      <c r="F10" s="13" t="s">
        <v>36</v>
      </c>
      <c r="G10" s="13" t="n">
        <v>0</v>
      </c>
      <c r="H10" s="13" t="s">
        <v>43</v>
      </c>
      <c r="I10" s="13" t="s">
        <v>59</v>
      </c>
      <c r="J10" s="14" t="n">
        <v>-14.3051648351648</v>
      </c>
      <c r="K10" s="14" t="n">
        <v>-15.323410041841</v>
      </c>
      <c r="L10" s="14" t="n">
        <v>-12.9153462940462</v>
      </c>
      <c r="M10" s="14" t="n">
        <v>-9.29937784522003</v>
      </c>
      <c r="N10" s="14" t="n">
        <v>-7.71763274336283</v>
      </c>
      <c r="O10" s="14" t="n">
        <v>-4.74968921389397</v>
      </c>
      <c r="P10" s="14" t="n">
        <v>-5.23165760869565</v>
      </c>
      <c r="Q10" s="14" t="n">
        <v>-7.72200980392157</v>
      </c>
      <c r="R10" s="14" t="n">
        <v>-8.1952037037037</v>
      </c>
      <c r="S10" s="14" t="n">
        <v>-12.1874390243902</v>
      </c>
      <c r="T10" s="14" t="n">
        <v>-8.70416879795396</v>
      </c>
      <c r="U10" s="14" t="n">
        <v>-14.0966304347826</v>
      </c>
      <c r="V10" s="15" t="n">
        <v>-10.037310862248</v>
      </c>
    </row>
    <row r="11" customFormat="false" ht="12.8" hidden="false" customHeight="false" outlineLevel="0" collapsed="false">
      <c r="A11" s="1" t="s">
        <v>60</v>
      </c>
      <c r="B11" s="1" t="s">
        <v>61</v>
      </c>
      <c r="C11" s="1" t="s">
        <v>56</v>
      </c>
      <c r="D11" s="1" t="s">
        <v>57</v>
      </c>
      <c r="E11" s="13" t="s">
        <v>62</v>
      </c>
      <c r="F11" s="13" t="s">
        <v>36</v>
      </c>
      <c r="G11" s="13" t="n">
        <v>0</v>
      </c>
      <c r="H11" s="13" t="s">
        <v>63</v>
      </c>
      <c r="I11" s="13" t="s">
        <v>32</v>
      </c>
      <c r="J11" s="14" t="n">
        <v>-13.99</v>
      </c>
      <c r="K11" s="14" t="n">
        <v>-11.9</v>
      </c>
      <c r="L11" s="14" t="n">
        <v>-7.86</v>
      </c>
      <c r="M11" s="14" t="n">
        <v>-6.68</v>
      </c>
      <c r="N11" s="14" t="n">
        <v>-4.68</v>
      </c>
      <c r="O11" s="14" t="n">
        <v>-2.93</v>
      </c>
      <c r="P11" s="14" t="n">
        <v>-2.77</v>
      </c>
      <c r="Q11" s="14" t="n">
        <v>-3.58</v>
      </c>
      <c r="R11" s="14" t="n">
        <v>-4.7</v>
      </c>
      <c r="S11" s="14" t="n">
        <v>-5.38</v>
      </c>
      <c r="T11" s="14" t="n">
        <v>-9.54</v>
      </c>
      <c r="U11" s="14" t="n">
        <v>-11.28</v>
      </c>
      <c r="V11" s="15" t="n">
        <v>-7.1075</v>
      </c>
    </row>
    <row r="12" customFormat="false" ht="12.8" hidden="false" customHeight="false" outlineLevel="0" collapsed="false">
      <c r="A12" s="1" t="s">
        <v>64</v>
      </c>
      <c r="B12" s="1" t="s">
        <v>65</v>
      </c>
      <c r="C12" s="1" t="s">
        <v>66</v>
      </c>
      <c r="D12" s="1" t="s">
        <v>28</v>
      </c>
      <c r="E12" s="13" t="s">
        <v>65</v>
      </c>
      <c r="F12" s="13" t="s">
        <v>36</v>
      </c>
      <c r="G12" s="13" t="n">
        <v>0</v>
      </c>
      <c r="H12" s="13" t="s">
        <v>67</v>
      </c>
      <c r="I12" s="13" t="s">
        <v>32</v>
      </c>
      <c r="J12" s="14" t="n">
        <v>-20.3</v>
      </c>
      <c r="K12" s="14" t="n">
        <v>-25.4</v>
      </c>
      <c r="L12" s="14" t="n">
        <v>-18.4</v>
      </c>
      <c r="M12" s="14" t="n">
        <v>-12.1</v>
      </c>
      <c r="N12" s="14" t="n">
        <v>-10.5</v>
      </c>
      <c r="O12" s="14" t="n">
        <v>-11.1</v>
      </c>
      <c r="P12" s="14" t="n">
        <v>-13.9</v>
      </c>
      <c r="Q12" s="14" t="n">
        <v>-12</v>
      </c>
      <c r="R12" s="14" t="n">
        <v>-13.9</v>
      </c>
      <c r="S12" s="14" t="n">
        <v>-13.1</v>
      </c>
      <c r="T12" s="14" t="n">
        <v>-18.6</v>
      </c>
      <c r="U12" s="14" t="n">
        <v>-22.2</v>
      </c>
      <c r="V12" s="15" t="n">
        <v>-15.9583333333333</v>
      </c>
    </row>
    <row r="13" customFormat="false" ht="12.8" hidden="false" customHeight="false" outlineLevel="0" collapsed="false">
      <c r="A13" s="1" t="s">
        <v>68</v>
      </c>
      <c r="B13" s="1" t="s">
        <v>69</v>
      </c>
      <c r="C13" s="1" t="s">
        <v>70</v>
      </c>
      <c r="D13" s="1" t="s">
        <v>28</v>
      </c>
      <c r="E13" s="13" t="s">
        <v>71</v>
      </c>
      <c r="F13" s="13" t="s">
        <v>36</v>
      </c>
      <c r="G13" s="13" t="n">
        <v>0</v>
      </c>
      <c r="H13" s="13" t="s">
        <v>72</v>
      </c>
      <c r="I13" s="13" t="s">
        <v>32</v>
      </c>
      <c r="J13" s="14" t="n">
        <v>-8.51</v>
      </c>
      <c r="K13" s="14" t="n">
        <v>-7.84</v>
      </c>
      <c r="L13" s="14" t="n">
        <v>-7.02</v>
      </c>
      <c r="M13" s="14" t="n">
        <v>-6.5</v>
      </c>
      <c r="N13" s="14" t="n">
        <v>-4.46</v>
      </c>
      <c r="O13" s="14" t="n">
        <v>-3.03</v>
      </c>
      <c r="P13" s="14" t="n">
        <v>-1.82</v>
      </c>
      <c r="Q13" s="14" t="n">
        <v>-1.53</v>
      </c>
      <c r="R13" s="14" t="n">
        <v>-4.28</v>
      </c>
      <c r="S13" s="14" t="n">
        <v>-6.3</v>
      </c>
      <c r="T13" s="14" t="n">
        <v>-9.05</v>
      </c>
      <c r="U13" s="14" t="n">
        <v>-7.65</v>
      </c>
      <c r="V13" s="15" t="n">
        <v>-5.66583333333333</v>
      </c>
    </row>
    <row r="14" customFormat="false" ht="12.8" hidden="false" customHeight="false" outlineLevel="0" collapsed="false">
      <c r="A14" s="1" t="s">
        <v>73</v>
      </c>
      <c r="B14" s="1" t="s">
        <v>74</v>
      </c>
      <c r="C14" s="1" t="s">
        <v>75</v>
      </c>
      <c r="D14" s="1" t="s">
        <v>28</v>
      </c>
      <c r="E14" s="13" t="s">
        <v>76</v>
      </c>
      <c r="F14" s="13" t="s">
        <v>36</v>
      </c>
      <c r="G14" s="13" t="n">
        <v>0</v>
      </c>
      <c r="H14" s="13" t="s">
        <v>72</v>
      </c>
      <c r="I14" s="13" t="s">
        <v>32</v>
      </c>
      <c r="J14" s="14" t="n">
        <v>-5.3</v>
      </c>
      <c r="K14" s="14" t="n">
        <v>-4.07</v>
      </c>
      <c r="L14" s="14" t="n">
        <v>-5.19</v>
      </c>
      <c r="M14" s="14" t="s">
        <v>77</v>
      </c>
      <c r="N14" s="14" t="n">
        <v>-6.03</v>
      </c>
      <c r="O14" s="14" t="s">
        <v>77</v>
      </c>
      <c r="P14" s="14" t="s">
        <v>77</v>
      </c>
      <c r="Q14" s="14" t="s">
        <v>77</v>
      </c>
      <c r="R14" s="14" t="s">
        <v>77</v>
      </c>
      <c r="S14" s="14" t="n">
        <v>-3.64</v>
      </c>
      <c r="T14" s="14" t="n">
        <v>-6.86</v>
      </c>
      <c r="U14" s="14" t="n">
        <v>-5.14</v>
      </c>
      <c r="V14" s="15" t="n">
        <v>-5.17571428571429</v>
      </c>
    </row>
    <row r="15" customFormat="false" ht="12.8" hidden="false" customHeight="false" outlineLevel="0" collapsed="false">
      <c r="A15" s="1" t="s">
        <v>78</v>
      </c>
      <c r="B15" s="1" t="s">
        <v>79</v>
      </c>
      <c r="C15" s="1" t="s">
        <v>80</v>
      </c>
      <c r="D15" s="1" t="s">
        <v>28</v>
      </c>
      <c r="E15" s="1" t="s">
        <v>79</v>
      </c>
      <c r="F15" s="13" t="s">
        <v>36</v>
      </c>
      <c r="G15" s="13" t="n">
        <v>0</v>
      </c>
      <c r="H15" s="1" t="s">
        <v>31</v>
      </c>
      <c r="I15" s="13" t="s">
        <v>81</v>
      </c>
      <c r="J15" s="14" t="n">
        <v>-12.7</v>
      </c>
      <c r="K15" s="14" t="n">
        <v>-11.5</v>
      </c>
      <c r="L15" s="14" t="n">
        <v>-11.4</v>
      </c>
      <c r="M15" s="14" t="n">
        <v>-11.1</v>
      </c>
      <c r="N15" s="14" t="n">
        <v>-9.6</v>
      </c>
      <c r="O15" s="14" t="n">
        <v>-9.1</v>
      </c>
      <c r="P15" s="14" t="n">
        <v>-8</v>
      </c>
      <c r="Q15" s="14" t="n">
        <v>-8.6</v>
      </c>
      <c r="R15" s="14" t="n">
        <v>-9.5</v>
      </c>
      <c r="S15" s="14" t="n">
        <v>-10.9</v>
      </c>
      <c r="T15" s="14" t="n">
        <v>-12.2</v>
      </c>
      <c r="U15" s="14" t="n">
        <v>-12.6</v>
      </c>
      <c r="V15" s="15" t="n">
        <v>-10.6</v>
      </c>
    </row>
    <row r="16" customFormat="false" ht="12.8" hidden="false" customHeight="false" outlineLevel="0" collapsed="false">
      <c r="A16" s="1" t="s">
        <v>82</v>
      </c>
      <c r="B16" s="1" t="s">
        <v>83</v>
      </c>
      <c r="C16" s="1" t="s">
        <v>84</v>
      </c>
      <c r="D16" s="1" t="s">
        <v>57</v>
      </c>
      <c r="E16" s="13" t="s">
        <v>85</v>
      </c>
      <c r="F16" s="13" t="s">
        <v>86</v>
      </c>
      <c r="G16" s="13" t="s">
        <v>86</v>
      </c>
      <c r="H16" s="13" t="s">
        <v>87</v>
      </c>
      <c r="I16" s="13" t="s">
        <v>32</v>
      </c>
      <c r="J16" s="14" t="n">
        <v>-1.36</v>
      </c>
      <c r="K16" s="14" t="n">
        <v>-1.69</v>
      </c>
      <c r="L16" s="14" t="n">
        <v>-2.78</v>
      </c>
      <c r="M16" s="14" t="n">
        <v>-3.31</v>
      </c>
      <c r="N16" s="14" t="n">
        <v>-3.41</v>
      </c>
      <c r="O16" s="14" t="n">
        <v>-3.42</v>
      </c>
      <c r="P16" s="14" t="n">
        <v>-3.04</v>
      </c>
      <c r="Q16" s="14" t="n">
        <v>-3.96</v>
      </c>
      <c r="R16" s="14" t="n">
        <v>-2.54</v>
      </c>
      <c r="S16" s="14" t="n">
        <v>-2.46</v>
      </c>
      <c r="T16" s="14" t="n">
        <v>-2.47</v>
      </c>
      <c r="U16" s="14" t="n">
        <v>-1.34</v>
      </c>
      <c r="V16" s="15" t="n">
        <v>-2.64833333333333</v>
      </c>
    </row>
    <row r="17" customFormat="false" ht="12.8" hidden="false" customHeight="false" outlineLevel="0" collapsed="false">
      <c r="A17" s="16" t="s">
        <v>88</v>
      </c>
      <c r="B17" s="16" t="s">
        <v>89</v>
      </c>
      <c r="C17" s="16" t="s">
        <v>90</v>
      </c>
      <c r="D17" s="16" t="s">
        <v>28</v>
      </c>
      <c r="E17" s="13" t="s">
        <v>91</v>
      </c>
      <c r="F17" s="13" t="s">
        <v>92</v>
      </c>
      <c r="G17" s="13" t="s">
        <v>30</v>
      </c>
      <c r="H17" s="13" t="s">
        <v>53</v>
      </c>
      <c r="I17" s="13" t="s">
        <v>32</v>
      </c>
      <c r="J17" s="14" t="str">
        <f aca="false">IF(OR(J31="-",J32="-"),"-",ROUND((J31+J32)/2,2))</f>
        <v>-</v>
      </c>
      <c r="K17" s="14" t="n">
        <f aca="false">IF(OR(K31="-",K32="-"),"-",ROUND((K31+K32)/2,2))</f>
        <v>-2.65</v>
      </c>
      <c r="L17" s="14" t="n">
        <f aca="false">IF(OR(L31="-",L32="-"),"-",ROUND((L31+L32)/2,2))</f>
        <v>-4.25</v>
      </c>
      <c r="M17" s="14" t="str">
        <f aca="false">IF(OR(M31="-",M32="-"),"-",ROUND((M31+M32)/2,2))</f>
        <v>-</v>
      </c>
      <c r="N17" s="14" t="str">
        <f aca="false">IF(OR(N31="-",N32="-"),"-",ROUND((N31+N32)/2,2))</f>
        <v>-</v>
      </c>
      <c r="O17" s="14" t="n">
        <f aca="false">IF(OR(O31="-",O32="-"),"-",ROUND((O31+O32)/2,2))</f>
        <v>-1.2</v>
      </c>
      <c r="P17" s="14" t="n">
        <f aca="false">IF(OR(P31="-",P32="-"),"-",ROUND((P31+P32)/2,2))</f>
        <v>-1.05</v>
      </c>
      <c r="Q17" s="14" t="str">
        <f aca="false">IF(OR(Q31="-",Q32="-"),"-",ROUND((Q31+Q32)/2,2))</f>
        <v>-</v>
      </c>
      <c r="R17" s="14" t="n">
        <f aca="false">IF(OR(R31="-",R32="-"),"-",ROUND((R31+R32)/2,2))</f>
        <v>-0.15</v>
      </c>
      <c r="S17" s="14" t="n">
        <f aca="false">IF(OR(S31="-",S32="-"),"-",ROUND((S31+S32)/2,2))</f>
        <v>-0.4</v>
      </c>
      <c r="T17" s="14" t="n">
        <f aca="false">IF(OR(T31="-",T32="-"),"-",ROUND((T31+T32)/2,2))</f>
        <v>-0.13</v>
      </c>
      <c r="U17" s="15" t="n">
        <f aca="false">IF(OR(U31="-",U32="-"),"-",ROUND((U31+U32)/2,2))</f>
        <v>-0.15</v>
      </c>
      <c r="V17" s="15" t="n">
        <v>-1.2475</v>
      </c>
    </row>
    <row r="18" customFormat="false" ht="12.8" hidden="false" customHeight="false" outlineLevel="0" collapsed="false">
      <c r="A18" s="1" t="s">
        <v>93</v>
      </c>
      <c r="B18" s="1" t="s">
        <v>94</v>
      </c>
      <c r="C18" s="1" t="s">
        <v>95</v>
      </c>
      <c r="D18" s="1" t="s">
        <v>28</v>
      </c>
      <c r="E18" s="13" t="s">
        <v>96</v>
      </c>
      <c r="F18" s="13" t="s">
        <v>42</v>
      </c>
      <c r="G18" s="13" t="n">
        <v>-10</v>
      </c>
      <c r="H18" s="13" t="s">
        <v>31</v>
      </c>
      <c r="I18" s="13" t="s">
        <v>32</v>
      </c>
      <c r="J18" s="14" t="n">
        <v>-8.37</v>
      </c>
      <c r="K18" s="14" t="n">
        <v>-7.96</v>
      </c>
      <c r="L18" s="14" t="n">
        <v>-7.47</v>
      </c>
      <c r="M18" s="14" t="n">
        <v>-6.51</v>
      </c>
      <c r="N18" s="14" t="n">
        <v>-6.03</v>
      </c>
      <c r="O18" s="14" t="n">
        <v>-6.12</v>
      </c>
      <c r="P18" s="14" t="n">
        <v>-5.98</v>
      </c>
      <c r="Q18" s="14" t="n">
        <v>-6.64</v>
      </c>
      <c r="R18" s="14" t="n">
        <v>-6.32</v>
      </c>
      <c r="S18" s="14" t="n">
        <v>-6.97</v>
      </c>
      <c r="T18" s="14" t="n">
        <v>-7.54</v>
      </c>
      <c r="U18" s="15" t="n">
        <v>-8.56</v>
      </c>
      <c r="V18" s="15" t="n">
        <v>-7.03916666666667</v>
      </c>
    </row>
    <row r="19" customFormat="false" ht="12.8" hidden="false" customHeight="false" outlineLevel="0" collapsed="false">
      <c r="A19" s="1" t="s">
        <v>97</v>
      </c>
      <c r="B19" s="1" t="s">
        <v>98</v>
      </c>
      <c r="C19" s="1" t="s">
        <v>99</v>
      </c>
      <c r="D19" s="1" t="s">
        <v>100</v>
      </c>
      <c r="E19" s="13" t="s">
        <v>101</v>
      </c>
      <c r="F19" s="13" t="s">
        <v>102</v>
      </c>
      <c r="G19" s="13" t="n">
        <v>0</v>
      </c>
      <c r="H19" s="13" t="s">
        <v>43</v>
      </c>
      <c r="I19" s="13" t="s">
        <v>103</v>
      </c>
      <c r="J19" s="14" t="n">
        <v>-6.1</v>
      </c>
      <c r="K19" s="14" t="n">
        <v>-5.8</v>
      </c>
      <c r="L19" s="14" t="n">
        <v>-5.1</v>
      </c>
      <c r="M19" s="14" t="n">
        <v>-6.8</v>
      </c>
      <c r="N19" s="14" t="n">
        <v>-8.7</v>
      </c>
      <c r="O19" s="14" t="n">
        <v>-8.3</v>
      </c>
      <c r="P19" s="14" t="n">
        <v>-7.6</v>
      </c>
      <c r="Q19" s="14" t="n">
        <v>-5.5</v>
      </c>
      <c r="R19" s="14" t="n">
        <v>-8.9</v>
      </c>
      <c r="S19" s="14" t="n">
        <v>-7.5</v>
      </c>
      <c r="T19" s="14" t="n">
        <v>-5.3</v>
      </c>
      <c r="U19" s="15" t="n">
        <v>-6.6</v>
      </c>
      <c r="V19" s="15" t="n">
        <v>-6.85</v>
      </c>
    </row>
    <row r="20" customFormat="false" ht="12.8" hidden="false" customHeight="false" outlineLevel="0" collapsed="false">
      <c r="A20" s="1" t="s">
        <v>104</v>
      </c>
      <c r="B20" s="1" t="s">
        <v>105</v>
      </c>
      <c r="C20" s="1" t="s">
        <v>106</v>
      </c>
      <c r="D20" s="1" t="s">
        <v>57</v>
      </c>
      <c r="E20" s="13" t="s">
        <v>107</v>
      </c>
      <c r="F20" s="13" t="s">
        <v>36</v>
      </c>
      <c r="G20" s="13" t="n">
        <v>0</v>
      </c>
      <c r="H20" s="13" t="s">
        <v>31</v>
      </c>
      <c r="I20" s="13" t="s">
        <v>32</v>
      </c>
      <c r="J20" s="14" t="n">
        <v>-8.23</v>
      </c>
      <c r="K20" s="14" t="n">
        <v>-8.58</v>
      </c>
      <c r="L20" s="14" t="n">
        <v>-7.87</v>
      </c>
      <c r="M20" s="14" t="n">
        <v>-7.64</v>
      </c>
      <c r="N20" s="14" t="n">
        <v>-6.93</v>
      </c>
      <c r="O20" s="14" t="n">
        <v>-6.42</v>
      </c>
      <c r="P20" s="14" t="n">
        <v>-6.09</v>
      </c>
      <c r="Q20" s="14" t="n">
        <v>-5.16</v>
      </c>
      <c r="R20" s="14" t="n">
        <v>-5.92</v>
      </c>
      <c r="S20" s="14" t="n">
        <v>-7.6</v>
      </c>
      <c r="T20" s="14" t="n">
        <v>-7.76</v>
      </c>
      <c r="U20" s="15" t="n">
        <v>-7.8</v>
      </c>
      <c r="V20" s="15" t="n">
        <v>-7.16666666666667</v>
      </c>
    </row>
    <row r="21" customFormat="false" ht="12.8" hidden="false" customHeight="false" outlineLevel="0" collapsed="false">
      <c r="A21" s="1" t="s">
        <v>108</v>
      </c>
      <c r="B21" s="1" t="s">
        <v>109</v>
      </c>
      <c r="C21" s="1" t="s">
        <v>110</v>
      </c>
      <c r="D21" s="1" t="s">
        <v>111</v>
      </c>
      <c r="E21" s="13" t="s">
        <v>112</v>
      </c>
      <c r="F21" s="13" t="s">
        <v>36</v>
      </c>
      <c r="G21" s="13" t="n">
        <v>0</v>
      </c>
      <c r="H21" s="13" t="s">
        <v>72</v>
      </c>
      <c r="I21" s="13" t="s">
        <v>32</v>
      </c>
      <c r="J21" s="14" t="n">
        <v>-5.9</v>
      </c>
      <c r="K21" s="14" t="n">
        <v>-4.97</v>
      </c>
      <c r="L21" s="14" t="n">
        <v>-4.32</v>
      </c>
      <c r="M21" s="14" t="n">
        <v>-3.9</v>
      </c>
      <c r="N21" s="14" t="n">
        <v>-2.02</v>
      </c>
      <c r="O21" s="14" t="s">
        <v>77</v>
      </c>
      <c r="P21" s="14" t="s">
        <v>77</v>
      </c>
      <c r="Q21" s="14" t="s">
        <v>77</v>
      </c>
      <c r="R21" s="14" t="s">
        <v>77</v>
      </c>
      <c r="S21" s="14" t="n">
        <v>-1.34</v>
      </c>
      <c r="T21" s="14" t="n">
        <v>-1.11</v>
      </c>
      <c r="U21" s="15" t="n">
        <v>-5.31</v>
      </c>
      <c r="V21" s="15" t="n">
        <v>-3.60875</v>
      </c>
    </row>
    <row r="22" customFormat="false" ht="12.8" hidden="false" customHeight="false" outlineLevel="0" collapsed="false">
      <c r="A22" s="1" t="s">
        <v>113</v>
      </c>
      <c r="B22" s="1" t="s">
        <v>114</v>
      </c>
      <c r="C22" s="1" t="s">
        <v>115</v>
      </c>
      <c r="D22" s="1" t="s">
        <v>116</v>
      </c>
      <c r="E22" s="13" t="s">
        <v>117</v>
      </c>
      <c r="F22" s="13" t="s">
        <v>30</v>
      </c>
      <c r="G22" s="13" t="n">
        <v>50</v>
      </c>
      <c r="H22" s="13" t="s">
        <v>67</v>
      </c>
      <c r="I22" s="13" t="s">
        <v>32</v>
      </c>
      <c r="J22" s="14" t="n">
        <v>-14.4</v>
      </c>
      <c r="K22" s="14" t="n">
        <v>-14.5</v>
      </c>
      <c r="L22" s="14" t="n">
        <v>-11.93</v>
      </c>
      <c r="M22" s="14" t="n">
        <v>-8.6</v>
      </c>
      <c r="N22" s="14" t="n">
        <v>-6.97</v>
      </c>
      <c r="O22" s="14" t="n">
        <v>-7.6</v>
      </c>
      <c r="P22" s="14" t="n">
        <v>-8.68</v>
      </c>
      <c r="Q22" s="14" t="n">
        <v>-5.42</v>
      </c>
      <c r="R22" s="14" t="n">
        <v>-7.16</v>
      </c>
      <c r="S22" s="14" t="n">
        <v>-11.33</v>
      </c>
      <c r="T22" s="14" t="n">
        <v>-10.77</v>
      </c>
      <c r="U22" s="15" t="n">
        <v>-12.48</v>
      </c>
      <c r="V22" s="15" t="n">
        <v>-9.98666666666667</v>
      </c>
    </row>
    <row r="23" customFormat="false" ht="12.8" hidden="false" customHeight="false" outlineLevel="0" collapsed="false">
      <c r="A23" s="1" t="s">
        <v>118</v>
      </c>
      <c r="B23" s="1" t="s">
        <v>119</v>
      </c>
      <c r="C23" s="1" t="s">
        <v>120</v>
      </c>
      <c r="D23" s="1" t="s">
        <v>116</v>
      </c>
      <c r="E23" s="13" t="s">
        <v>121</v>
      </c>
      <c r="F23" s="13" t="s">
        <v>36</v>
      </c>
      <c r="G23" s="13" t="n">
        <v>0</v>
      </c>
      <c r="H23" s="13" t="s">
        <v>31</v>
      </c>
      <c r="I23" s="13" t="s">
        <v>122</v>
      </c>
      <c r="J23" s="14" t="n">
        <v>-15.2</v>
      </c>
      <c r="K23" s="14" t="n">
        <v>-15.2</v>
      </c>
      <c r="L23" s="14" t="n">
        <v>-14.6</v>
      </c>
      <c r="M23" s="14" t="n">
        <v>-8.4</v>
      </c>
      <c r="N23" s="14" t="n">
        <v>-10.6</v>
      </c>
      <c r="O23" s="14" t="n">
        <v>-6.7</v>
      </c>
      <c r="P23" s="14" t="n">
        <v>-4.9</v>
      </c>
      <c r="Q23" s="14" t="n">
        <v>-4.9</v>
      </c>
      <c r="R23" s="14" t="n">
        <v>-6.82</v>
      </c>
      <c r="S23" s="14" t="n">
        <v>-8.55</v>
      </c>
      <c r="T23" s="14" t="n">
        <v>-8.55</v>
      </c>
      <c r="U23" s="15" t="n">
        <v>-13.9</v>
      </c>
      <c r="V23" s="15" t="n">
        <v>-9.86</v>
      </c>
    </row>
    <row r="24" customFormat="false" ht="12.8" hidden="false" customHeight="false" outlineLevel="0" collapsed="false">
      <c r="A24" s="1" t="s">
        <v>123</v>
      </c>
      <c r="B24" s="1" t="s">
        <v>124</v>
      </c>
      <c r="C24" s="1" t="s">
        <v>125</v>
      </c>
      <c r="D24" s="1" t="s">
        <v>28</v>
      </c>
      <c r="E24" s="13" t="s">
        <v>124</v>
      </c>
      <c r="F24" s="13" t="s">
        <v>36</v>
      </c>
      <c r="G24" s="13" t="n">
        <v>0</v>
      </c>
      <c r="H24" s="13" t="s">
        <v>53</v>
      </c>
      <c r="I24" s="13" t="s">
        <v>81</v>
      </c>
      <c r="J24" s="14" t="n">
        <v>-3.2</v>
      </c>
      <c r="K24" s="14" t="n">
        <v>-3.4</v>
      </c>
      <c r="L24" s="14" t="n">
        <v>-2.4</v>
      </c>
      <c r="M24" s="14" t="n">
        <v>-3.2</v>
      </c>
      <c r="N24" s="14" t="n">
        <v>-5.3</v>
      </c>
      <c r="O24" s="14" t="n">
        <v>-5.5</v>
      </c>
      <c r="P24" s="14" t="n">
        <v>-7</v>
      </c>
      <c r="Q24" s="14" t="n">
        <v>-7.1</v>
      </c>
      <c r="R24" s="14" t="n">
        <v>-8.2</v>
      </c>
      <c r="S24" s="14" t="n">
        <v>-7.3</v>
      </c>
      <c r="T24" s="14" t="n">
        <v>-5.6</v>
      </c>
      <c r="U24" s="14" t="n">
        <v>-3.2</v>
      </c>
      <c r="V24" s="15" t="n">
        <v>-5.11666666666667</v>
      </c>
    </row>
    <row r="25" customFormat="false" ht="12.8" hidden="false" customHeight="false" outlineLevel="0" collapsed="false">
      <c r="A25" s="1" t="s">
        <v>126</v>
      </c>
      <c r="B25" s="1" t="s">
        <v>127</v>
      </c>
      <c r="C25" s="1" t="s">
        <v>128</v>
      </c>
      <c r="D25" s="1" t="s">
        <v>28</v>
      </c>
      <c r="E25" s="13" t="s">
        <v>129</v>
      </c>
      <c r="F25" s="13" t="s">
        <v>36</v>
      </c>
      <c r="G25" s="13" t="n">
        <v>0</v>
      </c>
      <c r="H25" s="13" t="s">
        <v>31</v>
      </c>
      <c r="I25" s="13" t="s">
        <v>32</v>
      </c>
      <c r="J25" s="14" t="n">
        <v>-11.22</v>
      </c>
      <c r="K25" s="14" t="n">
        <v>-10.18</v>
      </c>
      <c r="L25" s="14" t="n">
        <v>-8.36</v>
      </c>
      <c r="M25" s="14" t="n">
        <v>-10.59</v>
      </c>
      <c r="N25" s="14" t="n">
        <v>-7.48</v>
      </c>
      <c r="O25" s="14" t="n">
        <v>-7.88</v>
      </c>
      <c r="P25" s="14" t="n">
        <v>-7.27</v>
      </c>
      <c r="Q25" s="14" t="n">
        <v>-7.67</v>
      </c>
      <c r="R25" s="14" t="n">
        <v>-8.85</v>
      </c>
      <c r="S25" s="14" t="n">
        <v>-7.78</v>
      </c>
      <c r="T25" s="14" t="n">
        <v>-11.92</v>
      </c>
      <c r="U25" s="15" t="n">
        <v>-12.23</v>
      </c>
      <c r="V25" s="15" t="n">
        <v>-9.28583333333333</v>
      </c>
    </row>
    <row r="26" customFormat="false" ht="12.8" hidden="false" customHeight="false" outlineLevel="0" collapsed="false">
      <c r="A26" s="1" t="s">
        <v>130</v>
      </c>
      <c r="B26" s="1" t="s">
        <v>131</v>
      </c>
      <c r="C26" s="1" t="s">
        <v>27</v>
      </c>
      <c r="D26" s="1" t="s">
        <v>86</v>
      </c>
      <c r="E26" s="13" t="s">
        <v>29</v>
      </c>
      <c r="F26" s="13" t="s">
        <v>30</v>
      </c>
      <c r="G26" s="13" t="n">
        <v>-150</v>
      </c>
      <c r="H26" s="13" t="s">
        <v>31</v>
      </c>
      <c r="I26" s="13" t="s">
        <v>32</v>
      </c>
      <c r="J26" s="14" t="n">
        <v>-8.14</v>
      </c>
      <c r="K26" s="14" t="n">
        <v>-7.33</v>
      </c>
      <c r="L26" s="14" t="n">
        <v>-6.12</v>
      </c>
      <c r="M26" s="14" t="n">
        <v>-6.37</v>
      </c>
      <c r="N26" s="14" t="n">
        <v>-5.32</v>
      </c>
      <c r="O26" s="14" t="n">
        <v>-4.91</v>
      </c>
      <c r="P26" s="14" t="n">
        <v>-5.12</v>
      </c>
      <c r="Q26" s="14" t="n">
        <v>-5.03</v>
      </c>
      <c r="R26" s="14" t="n">
        <v>-5.49</v>
      </c>
      <c r="S26" s="14" t="n">
        <v>-6.96</v>
      </c>
      <c r="T26" s="14" t="n">
        <v>-8.1</v>
      </c>
      <c r="U26" s="15" t="n">
        <v>-8.08</v>
      </c>
      <c r="V26" s="15" t="n">
        <v>-6.41416666666667</v>
      </c>
    </row>
    <row r="27" customFormat="false" ht="12.8" hidden="false" customHeight="false" outlineLevel="0" collapsed="false">
      <c r="A27" s="13" t="n">
        <v>1681</v>
      </c>
      <c r="B27" s="1" t="s">
        <v>132</v>
      </c>
      <c r="C27" s="1" t="s">
        <v>27</v>
      </c>
      <c r="D27" s="1" t="s">
        <v>86</v>
      </c>
      <c r="E27" s="13" t="s">
        <v>133</v>
      </c>
      <c r="F27" s="13" t="s">
        <v>36</v>
      </c>
      <c r="G27" s="13" t="n">
        <v>0</v>
      </c>
      <c r="H27" s="13" t="s">
        <v>31</v>
      </c>
      <c r="I27" s="13" t="s">
        <v>81</v>
      </c>
      <c r="J27" s="14" t="n">
        <v>-9.1</v>
      </c>
      <c r="K27" s="14" t="n">
        <v>-8.7</v>
      </c>
      <c r="L27" s="14" t="n">
        <v>-7.7</v>
      </c>
      <c r="M27" s="14" t="n">
        <v>-8</v>
      </c>
      <c r="N27" s="14" t="n">
        <v>-6.5</v>
      </c>
      <c r="O27" s="14" t="n">
        <v>-6</v>
      </c>
      <c r="P27" s="14" t="n">
        <v>-4.9</v>
      </c>
      <c r="Q27" s="14" t="n">
        <v>-5.1</v>
      </c>
      <c r="R27" s="14" t="n">
        <v>-6.2</v>
      </c>
      <c r="S27" s="14" t="n">
        <v>-7.4</v>
      </c>
      <c r="T27" s="14" t="n">
        <v>-8.9</v>
      </c>
      <c r="U27" s="15" t="n">
        <v>-9.5</v>
      </c>
      <c r="V27" s="15" t="n">
        <v>-7.33333333333333</v>
      </c>
    </row>
    <row r="28" customFormat="false" ht="12.8" hidden="false" customHeight="false" outlineLevel="0" collapsed="false">
      <c r="A28" s="13" t="n">
        <v>1682</v>
      </c>
      <c r="B28" s="1" t="s">
        <v>134</v>
      </c>
      <c r="C28" s="1" t="s">
        <v>135</v>
      </c>
      <c r="D28" s="1" t="s">
        <v>86</v>
      </c>
      <c r="E28" s="13" t="s">
        <v>136</v>
      </c>
      <c r="F28" s="13" t="s">
        <v>36</v>
      </c>
      <c r="G28" s="13" t="n">
        <v>0</v>
      </c>
      <c r="H28" s="13" t="s">
        <v>137</v>
      </c>
      <c r="I28" s="13" t="s">
        <v>138</v>
      </c>
      <c r="J28" s="14" t="s">
        <v>77</v>
      </c>
      <c r="K28" s="14" t="s">
        <v>77</v>
      </c>
      <c r="L28" s="14" t="s">
        <v>77</v>
      </c>
      <c r="M28" s="14" t="s">
        <v>77</v>
      </c>
      <c r="N28" s="14" t="s">
        <v>77</v>
      </c>
      <c r="O28" s="14" t="s">
        <v>77</v>
      </c>
      <c r="P28" s="14" t="s">
        <v>77</v>
      </c>
      <c r="Q28" s="14" t="s">
        <v>77</v>
      </c>
      <c r="R28" s="14" t="s">
        <v>77</v>
      </c>
      <c r="S28" s="14" t="s">
        <v>77</v>
      </c>
      <c r="T28" s="14" t="s">
        <v>77</v>
      </c>
      <c r="U28" s="14" t="s">
        <v>77</v>
      </c>
      <c r="V28" s="14" t="s">
        <v>77</v>
      </c>
    </row>
    <row r="29" customFormat="false" ht="12.8" hidden="false" customHeight="false" outlineLevel="0" collapsed="false">
      <c r="A29" s="13" t="n">
        <v>1696</v>
      </c>
      <c r="B29" s="1" t="s">
        <v>139</v>
      </c>
      <c r="C29" s="1" t="s">
        <v>27</v>
      </c>
      <c r="D29" s="1" t="s">
        <v>86</v>
      </c>
      <c r="E29" s="1" t="s">
        <v>140</v>
      </c>
      <c r="F29" s="13" t="s">
        <v>36</v>
      </c>
      <c r="G29" s="13" t="n">
        <v>0</v>
      </c>
      <c r="H29" s="1" t="s">
        <v>31</v>
      </c>
      <c r="I29" s="13" t="s">
        <v>81</v>
      </c>
      <c r="J29" s="14" t="n">
        <v>-9.4</v>
      </c>
      <c r="K29" s="14" t="n">
        <v>-9</v>
      </c>
      <c r="L29" s="14" t="n">
        <v>-8</v>
      </c>
      <c r="M29" s="14" t="n">
        <v>-8.2</v>
      </c>
      <c r="N29" s="14" t="n">
        <v>-6.7</v>
      </c>
      <c r="O29" s="14" t="n">
        <v>-6.2</v>
      </c>
      <c r="P29" s="14" t="n">
        <v>-5.1</v>
      </c>
      <c r="Q29" s="14" t="n">
        <v>-5.3</v>
      </c>
      <c r="R29" s="14" t="n">
        <v>-6.4</v>
      </c>
      <c r="S29" s="14" t="n">
        <v>-7.7</v>
      </c>
      <c r="T29" s="14" t="n">
        <v>-9.2</v>
      </c>
      <c r="U29" s="15" t="n">
        <v>-9.8</v>
      </c>
      <c r="V29" s="15" t="n">
        <v>-7.58333333333333</v>
      </c>
    </row>
    <row r="30" customFormat="false" ht="12.8" hidden="false" customHeight="false" outlineLevel="0" collapsed="false">
      <c r="A30" s="17"/>
      <c r="B30" s="17"/>
      <c r="C30" s="17"/>
      <c r="D30" s="17"/>
      <c r="E30" s="18"/>
      <c r="F30" s="18"/>
      <c r="G30" s="18"/>
      <c r="H30" s="18"/>
      <c r="I30" s="18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7"/>
    </row>
    <row r="31" customFormat="false" ht="12.8" hidden="false" customHeight="false" outlineLevel="0" collapsed="false">
      <c r="A31" s="16" t="s">
        <v>88</v>
      </c>
      <c r="B31" s="16" t="s">
        <v>89</v>
      </c>
      <c r="C31" s="16" t="s">
        <v>90</v>
      </c>
      <c r="D31" s="16" t="s">
        <v>28</v>
      </c>
      <c r="E31" s="13" t="s">
        <v>141</v>
      </c>
      <c r="F31" s="13" t="s">
        <v>30</v>
      </c>
      <c r="G31" s="13" t="n">
        <v>100</v>
      </c>
      <c r="H31" s="13"/>
      <c r="I31" s="13" t="s">
        <v>32</v>
      </c>
      <c r="J31" s="14" t="n">
        <v>-1.6</v>
      </c>
      <c r="K31" s="14" t="n">
        <v>-3.4</v>
      </c>
      <c r="L31" s="14" t="n">
        <v>-3.2</v>
      </c>
      <c r="M31" s="14" t="s">
        <v>77</v>
      </c>
      <c r="N31" s="14" t="s">
        <v>77</v>
      </c>
      <c r="O31" s="14" t="n">
        <v>-0.7</v>
      </c>
      <c r="P31" s="14" t="n">
        <v>-0.9</v>
      </c>
      <c r="Q31" s="14" t="s">
        <v>77</v>
      </c>
      <c r="R31" s="14" t="n">
        <v>0.2</v>
      </c>
      <c r="S31" s="14" t="n">
        <v>-1.4</v>
      </c>
      <c r="T31" s="14" t="n">
        <v>1.4</v>
      </c>
      <c r="U31" s="15" t="n">
        <v>-0.4</v>
      </c>
    </row>
    <row r="32" customFormat="false" ht="12.8" hidden="false" customHeight="false" outlineLevel="0" collapsed="false">
      <c r="E32" s="1" t="s">
        <v>142</v>
      </c>
      <c r="F32" s="1" t="s">
        <v>102</v>
      </c>
      <c r="G32" s="13" t="n">
        <v>150</v>
      </c>
      <c r="I32" s="13" t="s">
        <v>32</v>
      </c>
      <c r="J32" s="14" t="s">
        <v>77</v>
      </c>
      <c r="K32" s="14" t="n">
        <v>-1.9</v>
      </c>
      <c r="L32" s="14" t="n">
        <v>-5.3</v>
      </c>
      <c r="M32" s="14" t="n">
        <v>-7.7</v>
      </c>
      <c r="N32" s="14" t="n">
        <v>-6.3</v>
      </c>
      <c r="O32" s="14" t="n">
        <v>-1.7</v>
      </c>
      <c r="P32" s="14" t="n">
        <v>-1.2</v>
      </c>
      <c r="Q32" s="14" t="s">
        <v>77</v>
      </c>
      <c r="R32" s="14" t="n">
        <v>-0.5</v>
      </c>
      <c r="S32" s="14" t="n">
        <v>0.6</v>
      </c>
      <c r="T32" s="14" t="n">
        <v>-1.65</v>
      </c>
      <c r="U32" s="15" t="n">
        <v>0.1</v>
      </c>
    </row>
  </sheetData>
  <mergeCells count="1">
    <mergeCell ref="J1:V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52"/>
  <sheetViews>
    <sheetView showFormulas="false" showGridLines="true" showRowColHeaders="true" showZeros="true" rightToLeft="false" tabSelected="false" showOutlineSymbols="true" defaultGridColor="true" view="normal" topLeftCell="A1" colorId="64" zoomScale="110" zoomScaleNormal="110" zoomScalePageLayoutView="100" workbookViewId="0">
      <selection pane="topLeft" activeCell="L46" activeCellId="0" sqref="L46"/>
    </sheetView>
  </sheetViews>
  <sheetFormatPr defaultRowHeight="12.8" zeroHeight="false" outlineLevelRow="0" outlineLevelCol="0"/>
  <cols>
    <col collapsed="false" customWidth="true" hidden="false" outlineLevel="0" max="1" min="1" style="1" width="7.02"/>
    <col collapsed="false" customWidth="true" hidden="false" outlineLevel="0" max="2" min="2" style="1" width="18.09"/>
    <col collapsed="false" customWidth="true" hidden="false" outlineLevel="0" max="3" min="3" style="1" width="10.39"/>
    <col collapsed="false" customWidth="true" hidden="false" outlineLevel="0" max="4" min="4" style="1" width="12.15"/>
    <col collapsed="false" customWidth="true" hidden="false" outlineLevel="0" max="5" min="5" style="0" width="12.15"/>
    <col collapsed="false" customWidth="true" hidden="false" outlineLevel="0" max="6" min="6" style="0" width="6.08"/>
    <col collapsed="false" customWidth="true" hidden="false" outlineLevel="0" max="7" min="7" style="1" width="9.99"/>
    <col collapsed="false" customWidth="true" hidden="false" outlineLevel="0" max="8" min="8" style="1" width="7.56"/>
    <col collapsed="false" customWidth="true" hidden="false" outlineLevel="0" max="9" min="9" style="1" width="10.69"/>
    <col collapsed="false" customWidth="true" hidden="false" outlineLevel="0" max="12" min="10" style="0" width="8.1"/>
    <col collapsed="false" customWidth="true" hidden="false" outlineLevel="0" max="13" min="13" style="0" width="10.69"/>
    <col collapsed="false" customWidth="true" hidden="false" outlineLevel="0" max="1025" min="14" style="0" width="8.1"/>
  </cols>
  <sheetData>
    <row r="1" customFormat="false" ht="14.15" hidden="false" customHeight="false" outlineLevel="0" collapsed="false">
      <c r="A1" s="2" t="s">
        <v>0</v>
      </c>
      <c r="B1" s="2" t="s">
        <v>1</v>
      </c>
      <c r="C1" s="2" t="s">
        <v>2</v>
      </c>
      <c r="D1" s="2" t="s">
        <v>3</v>
      </c>
      <c r="E1" s="20"/>
      <c r="F1" s="20" t="s">
        <v>143</v>
      </c>
      <c r="G1" s="0"/>
      <c r="H1" s="21"/>
      <c r="I1" s="21" t="s">
        <v>9</v>
      </c>
      <c r="J1" s="22" t="s">
        <v>144</v>
      </c>
      <c r="M1" s="22" t="s">
        <v>145</v>
      </c>
    </row>
    <row r="2" customFormat="false" ht="12.8" hidden="false" customHeight="false" outlineLevel="0" collapsed="false">
      <c r="A2" s="2"/>
      <c r="B2" s="23"/>
      <c r="C2" s="23"/>
      <c r="D2" s="23"/>
      <c r="E2" s="24"/>
      <c r="F2" s="24"/>
      <c r="G2" s="22" t="s">
        <v>146</v>
      </c>
      <c r="H2" s="22" t="s">
        <v>146</v>
      </c>
      <c r="I2" s="22" t="s">
        <v>146</v>
      </c>
      <c r="J2" s="22" t="s">
        <v>146</v>
      </c>
      <c r="K2" s="22"/>
      <c r="L2" s="22"/>
      <c r="M2" s="22" t="s">
        <v>147</v>
      </c>
    </row>
    <row r="3" customFormat="false" ht="12.8" hidden="false" customHeight="false" outlineLevel="0" collapsed="false">
      <c r="A3" s="5"/>
      <c r="B3" s="5"/>
      <c r="C3" s="5"/>
      <c r="D3" s="5"/>
      <c r="E3" s="25" t="s">
        <v>148</v>
      </c>
      <c r="F3" s="25" t="s">
        <v>149</v>
      </c>
      <c r="G3" s="8" t="s">
        <v>150</v>
      </c>
      <c r="H3" s="8" t="s">
        <v>151</v>
      </c>
      <c r="I3" s="8" t="s">
        <v>148</v>
      </c>
      <c r="J3" s="26"/>
      <c r="K3" s="8"/>
      <c r="L3" s="8"/>
      <c r="M3" s="26"/>
    </row>
    <row r="4" customFormat="false" ht="12.8" hidden="false" customHeight="false" outlineLevel="0" collapsed="false">
      <c r="A4" s="9"/>
      <c r="B4" s="9"/>
      <c r="C4" s="9"/>
      <c r="D4" s="9"/>
      <c r="E4" s="27"/>
      <c r="F4" s="27"/>
      <c r="G4" s="28"/>
      <c r="H4" s="28"/>
      <c r="I4" s="28"/>
      <c r="K4" s="28"/>
      <c r="L4" s="28"/>
    </row>
    <row r="5" customFormat="false" ht="12.8" hidden="false" customHeight="false" outlineLevel="0" collapsed="false">
      <c r="A5" s="1" t="s">
        <v>25</v>
      </c>
      <c r="B5" s="1" t="s">
        <v>26</v>
      </c>
      <c r="C5" s="1" t="s">
        <v>27</v>
      </c>
      <c r="D5" s="1" t="s">
        <v>28</v>
      </c>
      <c r="E5" s="29" t="n">
        <v>16.44</v>
      </c>
      <c r="F5" s="29" t="n">
        <v>0.33</v>
      </c>
      <c r="G5" s="14" t="n">
        <f aca="false">MIN('Suppl. table 1 - IAEA WMO data'!$J4:$U4)</f>
        <v>-8.14</v>
      </c>
      <c r="H5" s="14" t="n">
        <f aca="false">MAX('Suppl. table 1 - IAEA WMO data'!$J4:$U4)</f>
        <v>-4.91</v>
      </c>
      <c r="I5" s="30" t="n">
        <f aca="false">AVERAGE('Suppl. table 1 - IAEA WMO data'!J4:U4)</f>
        <v>-6.41416666666667</v>
      </c>
      <c r="J5" s="31" t="n">
        <f aca="false">ROUND(E5*$I$28+$I$29,2)</f>
        <v>-5.82</v>
      </c>
      <c r="K5" s="14"/>
      <c r="L5" s="14"/>
      <c r="M5" s="32" t="n">
        <f aca="false">IF(AND(J5&gt;=G5,J5&lt;=H5),J5,IF(J5&lt;G5,G5,H5))</f>
        <v>-5.82</v>
      </c>
    </row>
    <row r="6" customFormat="false" ht="12.8" hidden="false" customHeight="false" outlineLevel="0" collapsed="false">
      <c r="A6" s="1" t="s">
        <v>33</v>
      </c>
      <c r="B6" s="1" t="s">
        <v>152</v>
      </c>
      <c r="C6" s="1" t="s">
        <v>27</v>
      </c>
      <c r="D6" s="1" t="s">
        <v>28</v>
      </c>
      <c r="E6" s="29" t="n">
        <v>15.48</v>
      </c>
      <c r="F6" s="29" t="n">
        <v>0.23</v>
      </c>
      <c r="G6" s="14" t="n">
        <f aca="false">MIN('Suppl. table 1 - IAEA WMO data'!$J5:$U5)</f>
        <v>-10.02</v>
      </c>
      <c r="H6" s="14" t="n">
        <f aca="false">MAX('Suppl. table 1 - IAEA WMO data'!$J5:$U5)</f>
        <v>-5.36</v>
      </c>
      <c r="I6" s="30" t="n">
        <f aca="false">AVERAGE('Suppl. table 1 - IAEA WMO data'!J5:U5)</f>
        <v>-7.8775</v>
      </c>
      <c r="J6" s="31" t="n">
        <f aca="false">ROUND(E6*$I$28+$I$29,2)</f>
        <v>-6.96</v>
      </c>
      <c r="K6" s="14"/>
      <c r="L6" s="14"/>
      <c r="M6" s="32" t="n">
        <f aca="false">IF(AND(J6&gt;=G6,J6&lt;=H6),J6,IF(J6&lt;G6,G6,H6))</f>
        <v>-6.96</v>
      </c>
    </row>
    <row r="7" customFormat="false" ht="12.8" hidden="false" customHeight="false" outlineLevel="0" collapsed="false">
      <c r="A7" s="1" t="s">
        <v>37</v>
      </c>
      <c r="B7" s="1" t="s">
        <v>38</v>
      </c>
      <c r="C7" s="1" t="s">
        <v>27</v>
      </c>
      <c r="D7" s="1" t="s">
        <v>28</v>
      </c>
      <c r="E7" s="29" t="n">
        <v>15.53</v>
      </c>
      <c r="F7" s="29" t="n">
        <v>0.28</v>
      </c>
      <c r="G7" s="14" t="n">
        <f aca="false">MIN('Suppl. table 1 - IAEA WMO data'!$J6:$U6)</f>
        <v>-8.14</v>
      </c>
      <c r="H7" s="14" t="n">
        <f aca="false">MAX('Suppl. table 1 - IAEA WMO data'!$J6:$U6)</f>
        <v>-4.91</v>
      </c>
      <c r="I7" s="30" t="n">
        <f aca="false">AVERAGE('Suppl. table 1 - IAEA WMO data'!J6:U6)</f>
        <v>-6.41416666666667</v>
      </c>
      <c r="J7" s="31" t="n">
        <f aca="false">ROUND(E7*$I$28+$I$29,2)</f>
        <v>-6.9</v>
      </c>
      <c r="K7" s="14"/>
      <c r="L7" s="14"/>
      <c r="M7" s="32" t="n">
        <f aca="false">IF(AND(J7&gt;=G7,J7&lt;=H7),J7,IF(J7&lt;G7,G7,H7))</f>
        <v>-6.9</v>
      </c>
    </row>
    <row r="8" customFormat="false" ht="12.8" hidden="false" customHeight="false" outlineLevel="0" collapsed="false">
      <c r="A8" s="1" t="s">
        <v>39</v>
      </c>
      <c r="B8" s="1" t="s">
        <v>40</v>
      </c>
      <c r="C8" s="1" t="s">
        <v>27</v>
      </c>
      <c r="D8" s="1" t="s">
        <v>28</v>
      </c>
      <c r="E8" s="29" t="n">
        <v>16.65</v>
      </c>
      <c r="F8" s="29" t="n">
        <v>0.23</v>
      </c>
      <c r="G8" s="14" t="n">
        <f aca="false">MIN('Suppl. table 1 - IAEA WMO data'!$J7:$U7)</f>
        <v>-10.22</v>
      </c>
      <c r="H8" s="14" t="n">
        <f aca="false">MAX('Suppl. table 1 - IAEA WMO data'!$J7:$U7)</f>
        <v>-4.51</v>
      </c>
      <c r="I8" s="30" t="n">
        <f aca="false">AVERAGE('Suppl. table 1 - IAEA WMO data'!J7:U7)</f>
        <v>-6.4575</v>
      </c>
      <c r="J8" s="31" t="n">
        <f aca="false">ROUND(E8*$I$28+$I$29,2)</f>
        <v>-5.57</v>
      </c>
      <c r="K8" s="14"/>
      <c r="L8" s="14"/>
      <c r="M8" s="32" t="n">
        <f aca="false">IF(AND(J8&gt;=G8,J8&lt;=H8),J8,IF(J8&lt;G8,G8,H8))</f>
        <v>-5.57</v>
      </c>
    </row>
    <row r="9" customFormat="false" ht="12.8" hidden="false" customHeight="false" outlineLevel="0" collapsed="false">
      <c r="A9" s="1" t="s">
        <v>44</v>
      </c>
      <c r="B9" s="1" t="s">
        <v>45</v>
      </c>
      <c r="C9" s="1" t="s">
        <v>27</v>
      </c>
      <c r="D9" s="1" t="s">
        <v>28</v>
      </c>
      <c r="E9" s="29" t="n">
        <v>19.86</v>
      </c>
      <c r="F9" s="29" t="n">
        <v>0.08</v>
      </c>
      <c r="G9" s="14" t="n">
        <f aca="false">MIN('Suppl. table 1 - IAEA WMO data'!$J8:$U8)</f>
        <v>-2.52</v>
      </c>
      <c r="H9" s="14" t="n">
        <f aca="false">MAX('Suppl. table 1 - IAEA WMO data'!$J8:$U8)</f>
        <v>0.82</v>
      </c>
      <c r="I9" s="30" t="n">
        <f aca="false">AVERAGE('Suppl. table 1 - IAEA WMO data'!J8:U8)</f>
        <v>-1.04666666666667</v>
      </c>
      <c r="J9" s="31" t="n">
        <f aca="false">ROUND(E9*$I$28+$I$29,2)</f>
        <v>-1.76</v>
      </c>
      <c r="K9" s="14"/>
      <c r="L9" s="14"/>
      <c r="M9" s="32" t="n">
        <f aca="false">IF(AND(J9&gt;=G9,J9&lt;=H9),J9,IF(J9&lt;G9,G9,H9))</f>
        <v>-1.76</v>
      </c>
    </row>
    <row r="10" customFormat="false" ht="12.8" hidden="false" customHeight="false" outlineLevel="0" collapsed="false">
      <c r="A10" s="1" t="s">
        <v>49</v>
      </c>
      <c r="B10" s="1" t="s">
        <v>50</v>
      </c>
      <c r="C10" s="1" t="s">
        <v>27</v>
      </c>
      <c r="D10" s="1" t="s">
        <v>51</v>
      </c>
      <c r="E10" s="29" t="n">
        <v>16.67</v>
      </c>
      <c r="F10" s="29" t="n">
        <v>0.21</v>
      </c>
      <c r="G10" s="14" t="n">
        <f aca="false">MIN('Suppl. table 1 - IAEA WMO data'!$J9:$U9)</f>
        <v>-4.82</v>
      </c>
      <c r="H10" s="14" t="n">
        <f aca="false">MAX('Suppl. table 1 - IAEA WMO data'!$J9:$U9)</f>
        <v>-2.06</v>
      </c>
      <c r="I10" s="30" t="n">
        <f aca="false">AVERAGE('Suppl. table 1 - IAEA WMO data'!J9:U9)</f>
        <v>-2.97166666666667</v>
      </c>
      <c r="J10" s="31" t="n">
        <f aca="false">ROUND(E10*$I$28+$I$29,2)</f>
        <v>-5.55</v>
      </c>
      <c r="K10" s="14"/>
      <c r="L10" s="14"/>
      <c r="M10" s="32" t="n">
        <f aca="false">IF(AND(J10&gt;=G10,J10&lt;=H10),J10,IF(J10&lt;G10,G10,H10))</f>
        <v>-4.82</v>
      </c>
    </row>
    <row r="11" customFormat="false" ht="12.8" hidden="false" customHeight="false" outlineLevel="0" collapsed="false">
      <c r="A11" s="1" t="s">
        <v>54</v>
      </c>
      <c r="B11" s="1" t="s">
        <v>55</v>
      </c>
      <c r="C11" s="1" t="s">
        <v>56</v>
      </c>
      <c r="D11" s="1" t="s">
        <v>57</v>
      </c>
      <c r="E11" s="29" t="n">
        <v>14.19</v>
      </c>
      <c r="F11" s="29" t="n">
        <v>0.3</v>
      </c>
      <c r="G11" s="14" t="n">
        <f aca="false">MIN('Suppl. table 1 - IAEA WMO data'!$J10:$U10)</f>
        <v>-15.323410041841</v>
      </c>
      <c r="H11" s="14" t="n">
        <f aca="false">MAX('Suppl. table 1 - IAEA WMO data'!$J10:$U10)</f>
        <v>-4.74968921389397</v>
      </c>
      <c r="I11" s="30" t="n">
        <f aca="false">AVERAGE('Suppl. table 1 - IAEA WMO data'!J10:U10)</f>
        <v>-10.037310862248</v>
      </c>
      <c r="J11" s="31" t="n">
        <f aca="false">ROUND(E11*$I$28+$I$29,2)</f>
        <v>-8.5</v>
      </c>
      <c r="K11" s="14"/>
      <c r="L11" s="14"/>
      <c r="M11" s="32" t="n">
        <f aca="false">IF(AND(J11&gt;=G11,J11&lt;=H11),J11,IF(J11&lt;G11,G11,H11))</f>
        <v>-8.5</v>
      </c>
    </row>
    <row r="12" customFormat="false" ht="12.8" hidden="false" customHeight="false" outlineLevel="0" collapsed="false">
      <c r="A12" s="1" t="s">
        <v>60</v>
      </c>
      <c r="B12" s="1" t="s">
        <v>61</v>
      </c>
      <c r="C12" s="1" t="s">
        <v>56</v>
      </c>
      <c r="D12" s="1" t="s">
        <v>57</v>
      </c>
      <c r="E12" s="29" t="n">
        <v>13.14</v>
      </c>
      <c r="F12" s="29" t="n">
        <v>0.23</v>
      </c>
      <c r="G12" s="14" t="n">
        <f aca="false">MIN('Suppl. table 1 - IAEA WMO data'!$J11:$U11)</f>
        <v>-13.99</v>
      </c>
      <c r="H12" s="14" t="n">
        <f aca="false">MAX('Suppl. table 1 - IAEA WMO data'!$J11:$U11)</f>
        <v>-2.77</v>
      </c>
      <c r="I12" s="30" t="n">
        <f aca="false">AVERAGE('Suppl. table 1 - IAEA WMO data'!J11:U11)</f>
        <v>-7.1075</v>
      </c>
      <c r="J12" s="31" t="n">
        <f aca="false">ROUND(E12*$I$28+$I$29,2)</f>
        <v>-9.75</v>
      </c>
      <c r="K12" s="14"/>
      <c r="L12" s="14"/>
      <c r="M12" s="32" t="n">
        <f aca="false">IF(AND(J12&gt;=G12,J12&lt;=H12),J12,IF(J12&lt;G12,G12,H12))</f>
        <v>-9.75</v>
      </c>
    </row>
    <row r="13" customFormat="false" ht="12.8" hidden="false" customHeight="false" outlineLevel="0" collapsed="false">
      <c r="A13" s="1" t="s">
        <v>153</v>
      </c>
      <c r="B13" s="1" t="s">
        <v>65</v>
      </c>
      <c r="C13" s="1" t="s">
        <v>66</v>
      </c>
      <c r="D13" s="1" t="s">
        <v>28</v>
      </c>
      <c r="E13" s="29" t="n">
        <v>9.79</v>
      </c>
      <c r="F13" s="29" t="n">
        <v>0.19</v>
      </c>
      <c r="G13" s="14" t="n">
        <f aca="false">MIN('Suppl. table 1 - IAEA WMO data'!$J12:$U12)</f>
        <v>-25.4</v>
      </c>
      <c r="H13" s="14" t="n">
        <f aca="false">MAX('Suppl. table 1 - IAEA WMO data'!$J12:$U12)</f>
        <v>-10.5</v>
      </c>
      <c r="I13" s="30" t="n">
        <f aca="false">AVERAGE('Suppl. table 1 - IAEA WMO data'!J12:U12)</f>
        <v>-15.9583333333333</v>
      </c>
      <c r="J13" s="31" t="n">
        <f aca="false">ROUND(E13*$I$28+$I$29,2)</f>
        <v>-13.73</v>
      </c>
      <c r="K13" s="14"/>
      <c r="L13" s="14"/>
      <c r="M13" s="32" t="n">
        <f aca="false">IF(AND(J13&gt;=G13,J13&lt;=H13),J13,IF(J13&lt;G13,G13,H13))</f>
        <v>-13.73</v>
      </c>
    </row>
    <row r="14" customFormat="false" ht="12.8" hidden="false" customHeight="false" outlineLevel="0" collapsed="false">
      <c r="A14" s="1" t="s">
        <v>68</v>
      </c>
      <c r="B14" s="1" t="s">
        <v>69</v>
      </c>
      <c r="C14" s="1" t="s">
        <v>70</v>
      </c>
      <c r="D14" s="1" t="s">
        <v>28</v>
      </c>
      <c r="E14" s="29" t="n">
        <v>16.65</v>
      </c>
      <c r="F14" s="29" t="n">
        <v>0.18</v>
      </c>
      <c r="G14" s="14" t="n">
        <f aca="false">MIN('Suppl. table 1 - IAEA WMO data'!$J13:$U13)</f>
        <v>-9.05</v>
      </c>
      <c r="H14" s="14" t="n">
        <f aca="false">MAX('Suppl. table 1 - IAEA WMO data'!$J13:$U13)</f>
        <v>-1.53</v>
      </c>
      <c r="I14" s="30" t="n">
        <f aca="false">AVERAGE('Suppl. table 1 - IAEA WMO data'!J13:U13)</f>
        <v>-5.66583333333333</v>
      </c>
      <c r="J14" s="31" t="n">
        <f aca="false">ROUND(E14*$I$28+$I$29,2)</f>
        <v>-5.57</v>
      </c>
      <c r="K14" s="14"/>
      <c r="L14" s="14"/>
      <c r="M14" s="32" t="n">
        <f aca="false">IF(AND(J14&gt;=G14,J14&lt;=H14),J14,IF(J14&lt;G14,G14,H14))</f>
        <v>-5.57</v>
      </c>
    </row>
    <row r="15" customFormat="false" ht="12.8" hidden="false" customHeight="false" outlineLevel="0" collapsed="false">
      <c r="A15" s="1" t="s">
        <v>73</v>
      </c>
      <c r="B15" s="1" t="s">
        <v>74</v>
      </c>
      <c r="C15" s="1" t="s">
        <v>75</v>
      </c>
      <c r="D15" s="1" t="s">
        <v>28</v>
      </c>
      <c r="E15" s="29" t="n">
        <v>16.08</v>
      </c>
      <c r="F15" s="29" t="n">
        <v>0.35</v>
      </c>
      <c r="G15" s="14" t="n">
        <f aca="false">MIN('Suppl. table 1 - IAEA WMO data'!$J14:$U14)</f>
        <v>-6.86</v>
      </c>
      <c r="H15" s="14" t="n">
        <f aca="false">MAX('Suppl. table 1 - IAEA WMO data'!$J14:$U14)</f>
        <v>-3.64</v>
      </c>
      <c r="I15" s="30" t="n">
        <f aca="false">AVERAGE('Suppl. table 1 - IAEA WMO data'!J14:U14)</f>
        <v>-5.17571428571429</v>
      </c>
      <c r="J15" s="31" t="n">
        <f aca="false">ROUND(E15*$I$28+$I$29,2)</f>
        <v>-6.25</v>
      </c>
      <c r="K15" s="14"/>
      <c r="L15" s="14"/>
      <c r="M15" s="32" t="n">
        <f aca="false">IF(AND(J15&gt;=G15,J15&lt;=H15),J15,IF(J15&lt;G15,G15,H15))</f>
        <v>-6.25</v>
      </c>
    </row>
    <row r="16" customFormat="false" ht="12.8" hidden="false" customHeight="false" outlineLevel="0" collapsed="false">
      <c r="A16" s="1" t="s">
        <v>78</v>
      </c>
      <c r="B16" s="1" t="s">
        <v>79</v>
      </c>
      <c r="C16" s="1" t="s">
        <v>80</v>
      </c>
      <c r="D16" s="1" t="s">
        <v>28</v>
      </c>
      <c r="E16" s="29" t="n">
        <v>14.2</v>
      </c>
      <c r="F16" s="29" t="n">
        <v>0.25</v>
      </c>
      <c r="G16" s="14" t="n">
        <f aca="false">MIN('Suppl. table 1 - IAEA WMO data'!$J15:$U15)</f>
        <v>-12.7</v>
      </c>
      <c r="H16" s="14" t="n">
        <f aca="false">MAX('Suppl. table 1 - IAEA WMO data'!$J15:$U15)</f>
        <v>-8</v>
      </c>
      <c r="I16" s="30" t="n">
        <f aca="false">AVERAGE('Suppl. table 1 - IAEA WMO data'!J15:U15)</f>
        <v>-10.6</v>
      </c>
      <c r="J16" s="31" t="n">
        <f aca="false">ROUND(E16*$I$28+$I$29,2)</f>
        <v>-8.49</v>
      </c>
      <c r="K16" s="14"/>
      <c r="L16" s="14"/>
      <c r="M16" s="32" t="n">
        <f aca="false">IF(AND(J16&gt;=G16,J16&lt;=H16),J16,IF(J16&lt;G16,G16,H16))</f>
        <v>-8.49</v>
      </c>
    </row>
    <row r="17" customFormat="false" ht="12.8" hidden="false" customHeight="false" outlineLevel="0" collapsed="false">
      <c r="A17" s="1" t="s">
        <v>82</v>
      </c>
      <c r="B17" s="1" t="s">
        <v>83</v>
      </c>
      <c r="C17" s="1" t="s">
        <v>84</v>
      </c>
      <c r="D17" s="1" t="s">
        <v>57</v>
      </c>
      <c r="E17" s="29" t="n">
        <v>17.29</v>
      </c>
      <c r="F17" s="29" t="n">
        <v>0.28</v>
      </c>
      <c r="G17" s="14" t="n">
        <f aca="false">MIN('Suppl. table 1 - IAEA WMO data'!$J16:$U16)</f>
        <v>-3.96</v>
      </c>
      <c r="H17" s="14" t="n">
        <f aca="false">MAX('Suppl. table 1 - IAEA WMO data'!$J16:$U16)</f>
        <v>-1.34</v>
      </c>
      <c r="I17" s="30" t="n">
        <f aca="false">AVERAGE('Suppl. table 1 - IAEA WMO data'!J16:U16)</f>
        <v>-2.64833333333333</v>
      </c>
      <c r="J17" s="31" t="n">
        <f aca="false">ROUND(E17*$I$28+$I$29,2)</f>
        <v>-4.81</v>
      </c>
      <c r="K17" s="14"/>
      <c r="L17" s="14"/>
      <c r="M17" s="32" t="n">
        <f aca="false">IF(AND(J17&gt;=G17,J17&lt;=H17),J17,IF(J17&lt;G17,G17,H17))</f>
        <v>-3.96</v>
      </c>
    </row>
    <row r="18" customFormat="false" ht="12.8" hidden="false" customHeight="false" outlineLevel="0" collapsed="false">
      <c r="A18" s="16" t="s">
        <v>154</v>
      </c>
      <c r="B18" s="16" t="s">
        <v>89</v>
      </c>
      <c r="C18" s="16" t="s">
        <v>90</v>
      </c>
      <c r="D18" s="16" t="s">
        <v>28</v>
      </c>
      <c r="E18" s="29" t="n">
        <v>22.54</v>
      </c>
      <c r="F18" s="29" t="n">
        <v>0.26</v>
      </c>
      <c r="G18" s="14" t="n">
        <f aca="false">MIN('Suppl. table 1 - IAEA WMO data'!$J17:$U17)</f>
        <v>-4.25</v>
      </c>
      <c r="H18" s="14" t="n">
        <f aca="false">MAX('Suppl. table 1 - IAEA WMO data'!$J17:$U17)</f>
        <v>-0.13</v>
      </c>
      <c r="I18" s="30" t="n">
        <f aca="false">AVERAGE('Suppl. table 1 - IAEA WMO data'!J17:U17)</f>
        <v>-1.2475</v>
      </c>
      <c r="J18" s="31" t="n">
        <f aca="false">ROUND(E18*$I$28+$I$29,2)</f>
        <v>1.43</v>
      </c>
      <c r="K18" s="14"/>
      <c r="L18" s="14"/>
      <c r="M18" s="32" t="n">
        <f aca="false">IF(AND(J18&gt;=G18,J18&lt;=H18),J18,IF(J18&lt;G18,G18,H18))</f>
        <v>-0.13</v>
      </c>
    </row>
    <row r="19" customFormat="false" ht="12.8" hidden="false" customHeight="false" outlineLevel="0" collapsed="false">
      <c r="A19" s="1" t="s">
        <v>93</v>
      </c>
      <c r="B19" s="1" t="s">
        <v>94</v>
      </c>
      <c r="C19" s="1" t="s">
        <v>95</v>
      </c>
      <c r="D19" s="1" t="s">
        <v>28</v>
      </c>
      <c r="E19" s="29" t="n">
        <v>15.31</v>
      </c>
      <c r="F19" s="29" t="n">
        <v>0.6</v>
      </c>
      <c r="G19" s="14" t="n">
        <f aca="false">MIN('Suppl. table 1 - IAEA WMO data'!$J18:$U18)</f>
        <v>-8.56</v>
      </c>
      <c r="H19" s="14" t="n">
        <f aca="false">MAX('Suppl. table 1 - IAEA WMO data'!$J18:$U18)</f>
        <v>-5.98</v>
      </c>
      <c r="I19" s="30" t="n">
        <f aca="false">AVERAGE('Suppl. table 1 - IAEA WMO data'!J18:U18)</f>
        <v>-7.03916666666667</v>
      </c>
      <c r="J19" s="31" t="n">
        <f aca="false">ROUND(E19*$I$28+$I$29,2)</f>
        <v>-7.17</v>
      </c>
      <c r="K19" s="14"/>
      <c r="L19" s="14"/>
      <c r="M19" s="32" t="n">
        <f aca="false">IF(AND(J19&gt;=G19,J19&lt;=H19),J19,IF(J19&lt;G19,G19,H19))</f>
        <v>-7.17</v>
      </c>
    </row>
    <row r="20" customFormat="false" ht="12.8" hidden="false" customHeight="false" outlineLevel="0" collapsed="false">
      <c r="A20" s="1" t="s">
        <v>97</v>
      </c>
      <c r="B20" s="1" t="s">
        <v>98</v>
      </c>
      <c r="C20" s="1" t="s">
        <v>99</v>
      </c>
      <c r="D20" s="1" t="s">
        <v>100</v>
      </c>
      <c r="E20" s="29" t="n">
        <v>16.42</v>
      </c>
      <c r="F20" s="29" t="n">
        <v>0.53</v>
      </c>
      <c r="G20" s="14" t="n">
        <f aca="false">MIN('Suppl. table 1 - IAEA WMO data'!$J19:$U19)</f>
        <v>-8.9</v>
      </c>
      <c r="H20" s="14" t="n">
        <f aca="false">MAX('Suppl. table 1 - IAEA WMO data'!$J19:$U19)</f>
        <v>-5.1</v>
      </c>
      <c r="I20" s="30" t="n">
        <f aca="false">AVERAGE('Suppl. table 1 - IAEA WMO data'!J19:U19)</f>
        <v>-6.85</v>
      </c>
      <c r="J20" s="31" t="n">
        <f aca="false">ROUND(E20*$I$28+$I$29,2)</f>
        <v>-5.85</v>
      </c>
      <c r="K20" s="14"/>
      <c r="L20" s="14"/>
      <c r="M20" s="32" t="n">
        <f aca="false">IF(AND(J20&gt;=G20,J20&lt;=H20),J20,IF(J20&lt;G20,G20,H20))</f>
        <v>-5.85</v>
      </c>
    </row>
    <row r="21" customFormat="false" ht="12.8" hidden="false" customHeight="false" outlineLevel="0" collapsed="false">
      <c r="A21" s="1" t="s">
        <v>104</v>
      </c>
      <c r="B21" s="1" t="s">
        <v>105</v>
      </c>
      <c r="C21" s="1" t="s">
        <v>106</v>
      </c>
      <c r="D21" s="1" t="s">
        <v>57</v>
      </c>
      <c r="E21" s="29" t="n">
        <v>14.81</v>
      </c>
      <c r="F21" s="29" t="n">
        <v>0.18</v>
      </c>
      <c r="G21" s="14" t="n">
        <f aca="false">MIN('Suppl. table 1 - IAEA WMO data'!$J20:$U20)</f>
        <v>-8.58</v>
      </c>
      <c r="H21" s="14" t="n">
        <f aca="false">MAX('Suppl. table 1 - IAEA WMO data'!$J20:$U20)</f>
        <v>-5.16</v>
      </c>
      <c r="I21" s="30" t="n">
        <f aca="false">AVERAGE('Suppl. table 1 - IAEA WMO data'!J20:U20)</f>
        <v>-7.16666666666667</v>
      </c>
      <c r="J21" s="31" t="n">
        <f aca="false">ROUND(E21*$I$28+$I$29,2)</f>
        <v>-7.76</v>
      </c>
      <c r="K21" s="14"/>
      <c r="L21" s="14"/>
      <c r="M21" s="32" t="n">
        <f aca="false">IF(AND(J21&gt;=G21,J21&lt;=H21),J21,IF(J21&lt;G21,G21,H21))</f>
        <v>-7.76</v>
      </c>
    </row>
    <row r="22" customFormat="false" ht="12.8" hidden="false" customHeight="false" outlineLevel="0" collapsed="false">
      <c r="A22" s="1" t="s">
        <v>108</v>
      </c>
      <c r="B22" s="1" t="s">
        <v>109</v>
      </c>
      <c r="C22" s="1" t="s">
        <v>110</v>
      </c>
      <c r="D22" s="1" t="s">
        <v>111</v>
      </c>
      <c r="E22" s="29" t="n">
        <v>15.61</v>
      </c>
      <c r="F22" s="29" t="n">
        <v>0.38</v>
      </c>
      <c r="G22" s="14" t="n">
        <f aca="false">MIN('Suppl. table 1 - IAEA WMO data'!$J21:$U21)</f>
        <v>-5.9</v>
      </c>
      <c r="H22" s="14" t="n">
        <f aca="false">MAX('Suppl. table 1 - IAEA WMO data'!$J21:$U21)</f>
        <v>-1.11</v>
      </c>
      <c r="I22" s="30" t="n">
        <f aca="false">AVERAGE('Suppl. table 1 - IAEA WMO data'!J21:U21)</f>
        <v>-3.60875</v>
      </c>
      <c r="J22" s="31" t="n">
        <f aca="false">ROUND(E22*$I$28+$I$29,2)</f>
        <v>-6.81</v>
      </c>
      <c r="K22" s="14"/>
      <c r="L22" s="14"/>
      <c r="M22" s="32" t="n">
        <f aca="false">IF(AND(J22&gt;=G22,J22&lt;=H22),J22,IF(J22&lt;G22,G22,H22))</f>
        <v>-5.9</v>
      </c>
    </row>
    <row r="23" customFormat="false" ht="12.8" hidden="false" customHeight="false" outlineLevel="0" collapsed="false">
      <c r="A23" s="1" t="s">
        <v>113</v>
      </c>
      <c r="B23" s="1" t="s">
        <v>114</v>
      </c>
      <c r="C23" s="1" t="s">
        <v>115</v>
      </c>
      <c r="D23" s="1" t="s">
        <v>116</v>
      </c>
      <c r="E23" s="29" t="n">
        <v>13</v>
      </c>
      <c r="F23" s="29" t="n">
        <v>0.2</v>
      </c>
      <c r="G23" s="14" t="n">
        <f aca="false">MIN('Suppl. table 1 - IAEA WMO data'!$J22:$U22)</f>
        <v>-14.5</v>
      </c>
      <c r="H23" s="14" t="n">
        <f aca="false">MAX('Suppl. table 1 - IAEA WMO data'!$J22:$U22)</f>
        <v>-5.42</v>
      </c>
      <c r="I23" s="30" t="n">
        <f aca="false">AVERAGE('Suppl. table 1 - IAEA WMO data'!J22:U22)</f>
        <v>-9.98666666666667</v>
      </c>
      <c r="J23" s="31" t="n">
        <f aca="false">ROUND(E23*$I$28+$I$29,2)</f>
        <v>-9.91</v>
      </c>
      <c r="K23" s="14"/>
      <c r="L23" s="14"/>
      <c r="M23" s="32" t="n">
        <f aca="false">IF(AND(J23&gt;=G23,J23&lt;=H23),J23,IF(J23&lt;G23,G23,H23))</f>
        <v>-9.91</v>
      </c>
    </row>
    <row r="24" customFormat="false" ht="12.8" hidden="false" customHeight="false" outlineLevel="0" collapsed="false">
      <c r="A24" s="1" t="s">
        <v>118</v>
      </c>
      <c r="B24" s="1" t="s">
        <v>119</v>
      </c>
      <c r="C24" s="1" t="s">
        <v>120</v>
      </c>
      <c r="D24" s="1" t="s">
        <v>116</v>
      </c>
      <c r="E24" s="29" t="n">
        <v>15.7</v>
      </c>
      <c r="F24" s="29" t="n">
        <v>0.3</v>
      </c>
      <c r="G24" s="14" t="n">
        <f aca="false">MIN('Suppl. table 1 - IAEA WMO data'!$J23:$U23)</f>
        <v>-15.2</v>
      </c>
      <c r="H24" s="14" t="n">
        <f aca="false">MAX('Suppl. table 1 - IAEA WMO data'!$J23:$U23)</f>
        <v>-4.9</v>
      </c>
      <c r="I24" s="30" t="n">
        <f aca="false">AVERAGE('Suppl. table 1 - IAEA WMO data'!J23:U23)</f>
        <v>-9.86</v>
      </c>
      <c r="J24" s="31" t="n">
        <f aca="false">ROUND(E24*$I$28+$I$29,2)</f>
        <v>-6.7</v>
      </c>
      <c r="K24" s="14"/>
      <c r="L24" s="14"/>
      <c r="M24" s="32" t="n">
        <f aca="false">IF(AND(J24&gt;=G24,J24&lt;=H24),J24,IF(J24&lt;G24,G24,H24))</f>
        <v>-6.7</v>
      </c>
    </row>
    <row r="25" customFormat="false" ht="12.8" hidden="false" customHeight="false" outlineLevel="0" collapsed="false">
      <c r="A25" s="1" t="s">
        <v>123</v>
      </c>
      <c r="B25" s="1" t="s">
        <v>124</v>
      </c>
      <c r="C25" s="1" t="s">
        <v>125</v>
      </c>
      <c r="D25" s="1" t="s">
        <v>28</v>
      </c>
      <c r="E25" s="29" t="n">
        <v>15.56</v>
      </c>
      <c r="F25" s="29" t="n">
        <v>0.35</v>
      </c>
      <c r="G25" s="14" t="n">
        <f aca="false">MIN('Suppl. table 1 - IAEA WMO data'!$J24:$U24)</f>
        <v>-8.2</v>
      </c>
      <c r="H25" s="14" t="n">
        <f aca="false">MAX('Suppl. table 1 - IAEA WMO data'!$J24:$U24)</f>
        <v>-2.4</v>
      </c>
      <c r="I25" s="30" t="n">
        <f aca="false">AVERAGE('Suppl. table 1 - IAEA WMO data'!J24:U24)</f>
        <v>-5.11666666666667</v>
      </c>
      <c r="J25" s="31" t="n">
        <f aca="false">ROUND(E25*$I$28+$I$29,2)</f>
        <v>-6.87</v>
      </c>
      <c r="K25" s="14"/>
      <c r="L25" s="14"/>
      <c r="M25" s="32" t="n">
        <f aca="false">IF(AND(J25&gt;=G25,J25&lt;=H25),J25,IF(J25&lt;G25,G25,H25))</f>
        <v>-6.87</v>
      </c>
    </row>
    <row r="26" customFormat="false" ht="12.8" hidden="false" customHeight="false" outlineLevel="0" collapsed="false">
      <c r="A26" s="17"/>
      <c r="B26" s="17"/>
      <c r="C26" s="17"/>
      <c r="D26" s="17"/>
      <c r="E26" s="26"/>
      <c r="F26" s="26"/>
      <c r="G26" s="17"/>
      <c r="H26" s="17"/>
      <c r="I26" s="17"/>
      <c r="J26" s="26"/>
      <c r="K26" s="17"/>
      <c r="L26" s="17"/>
      <c r="M26" s="26"/>
    </row>
    <row r="28" customFormat="false" ht="12.8" hidden="false" customHeight="false" outlineLevel="0" collapsed="false">
      <c r="G28" s="33"/>
      <c r="H28" s="29" t="s">
        <v>155</v>
      </c>
      <c r="I28" s="34" t="n">
        <f aca="false">ROUND(INDEX($I$37:$K$41,1,1),3)</f>
        <v>1.189</v>
      </c>
      <c r="J28" s="34" t="str">
        <f aca="false">"(± "&amp;FIXED(INDEX($I$37:$K$41,2,1),3,1)&amp;")"</f>
        <v>(± 0.167)</v>
      </c>
      <c r="L28" s="35" t="s">
        <v>155</v>
      </c>
      <c r="M28" s="36" t="n">
        <f aca="false">ROUND(INDEX($L$37:$N$41,1,1),3)</f>
        <v>1.119</v>
      </c>
      <c r="N28" s="36" t="str">
        <f aca="false">"(± "&amp;FIXED(INDEX($L$37:$N$41,2,1),3,1)&amp;")"</f>
        <v>(± 0.040)</v>
      </c>
    </row>
    <row r="29" customFormat="false" ht="12.8" hidden="false" customHeight="false" outlineLevel="0" collapsed="false">
      <c r="G29" s="33"/>
      <c r="H29" s="29" t="s">
        <v>156</v>
      </c>
      <c r="I29" s="34" t="n">
        <f aca="false">ROUND(INDEX($I$37:$K$41,1,2),3)</f>
        <v>-25.369</v>
      </c>
      <c r="J29" s="34" t="str">
        <f aca="false">"(± "&amp;FIXED(INDEX($I$37:$K$41,2,2),3,1)&amp;")"</f>
        <v>(± 2.656)</v>
      </c>
      <c r="L29" s="35" t="s">
        <v>156</v>
      </c>
      <c r="M29" s="36" t="n">
        <f aca="false">ROUND(INDEX($L$37:$N$41,1,2),3)</f>
        <v>-24.222</v>
      </c>
      <c r="N29" s="36" t="str">
        <f aca="false">"(± "&amp;FIXED(INDEX($L$37:$N$41,2,2),3,1)&amp;")"</f>
        <v>(± 0.644)</v>
      </c>
    </row>
    <row r="30" customFormat="false" ht="12.8" hidden="false" customHeight="false" outlineLevel="0" collapsed="false">
      <c r="H30" s="29" t="s">
        <v>157</v>
      </c>
      <c r="I30" s="37" t="n">
        <f aca="false">ROUND(INDEX($I$37:$K$41,3,1),2)</f>
        <v>0.73</v>
      </c>
      <c r="J30" s="1"/>
      <c r="L30" s="29" t="s">
        <v>157</v>
      </c>
      <c r="M30" s="32" t="n">
        <f aca="false">ROUND(INDEX($L$37:$N$41,3,1),2)</f>
        <v>0.98</v>
      </c>
    </row>
    <row r="31" customFormat="false" ht="12.8" hidden="false" customHeight="false" outlineLevel="0" collapsed="false">
      <c r="H31" s="38" t="s">
        <v>158</v>
      </c>
      <c r="I31" s="37" t="n">
        <f aca="false">ROUND(INDEX($I$37:$K$41,3,2),2)</f>
        <v>1.86</v>
      </c>
      <c r="J31" s="1"/>
      <c r="L31" s="38" t="s">
        <v>158</v>
      </c>
      <c r="M31" s="32" t="n">
        <f aca="false">ROUND(INDEX($L$37:$N$41,3,2),2)</f>
        <v>0.45</v>
      </c>
    </row>
    <row r="32" customFormat="false" ht="12.8" hidden="false" customHeight="false" outlineLevel="0" collapsed="false">
      <c r="H32" s="38" t="s">
        <v>159</v>
      </c>
      <c r="I32" s="39" t="n">
        <f aca="false">ROUND(INDEX($I$37:$K$41,4,2),0)+2</f>
        <v>21</v>
      </c>
      <c r="J32" s="1"/>
      <c r="L32" s="38" t="s">
        <v>159</v>
      </c>
      <c r="M32" s="40" t="n">
        <f aca="false">ROUND(INDEX($L$37:$N$41,4,2),0)+2</f>
        <v>21</v>
      </c>
    </row>
    <row r="33" customFormat="false" ht="12.8" hidden="false" customHeight="false" outlineLevel="0" collapsed="false">
      <c r="G33" s="41"/>
      <c r="H33" s="29" t="s">
        <v>160</v>
      </c>
      <c r="I33" s="42" t="n">
        <f aca="false">K40</f>
        <v>1.2020823156996E-007</v>
      </c>
      <c r="J33" s="41"/>
      <c r="L33" s="29" t="s">
        <v>160</v>
      </c>
      <c r="M33" s="43" t="n">
        <f aca="false">N40</f>
        <v>9.50978128844955E-019</v>
      </c>
      <c r="N33" s="41"/>
    </row>
    <row r="34" customFormat="false" ht="12.8" hidden="false" customHeight="false" outlineLevel="0" collapsed="false">
      <c r="H34" s="0"/>
    </row>
    <row r="37" customFormat="false" ht="12.8" hidden="false" customHeight="false" outlineLevel="0" collapsed="false">
      <c r="C37" s="1" t="s">
        <v>161</v>
      </c>
      <c r="D37" s="44" t="s">
        <v>162</v>
      </c>
      <c r="E37" s="45" t="s">
        <v>163</v>
      </c>
      <c r="G37" s="46"/>
      <c r="I37" s="44" t="n">
        <f aca="false" t="array" ref="I37:J41">LINEST(I5:I25,E5:E25,1,1)</f>
        <v>1.18908784595991</v>
      </c>
      <c r="J37" s="47" t="n">
        <v>-25.3687170698261</v>
      </c>
      <c r="L37" s="48" t="n">
        <f aca="false" t="array" ref="L37:M41">LINEST(M5:M25,E5:E25,1,1)</f>
        <v>1.11897343455696</v>
      </c>
      <c r="M37" s="47" t="n">
        <v>-24.2219375696947</v>
      </c>
    </row>
    <row r="38" customFormat="false" ht="12.8" hidden="false" customHeight="false" outlineLevel="0" collapsed="false">
      <c r="D38" s="49" t="s">
        <v>164</v>
      </c>
      <c r="E38" s="50" t="s">
        <v>165</v>
      </c>
      <c r="G38" s="46"/>
      <c r="I38" s="49" t="n">
        <v>0.166554004579644</v>
      </c>
      <c r="J38" s="51" t="n">
        <v>2.65580832363163</v>
      </c>
      <c r="L38" s="52" t="n">
        <v>0.0403677985963998</v>
      </c>
      <c r="M38" s="51" t="n">
        <v>0.643689929819355</v>
      </c>
    </row>
    <row r="39" customFormat="false" ht="14.95" hidden="false" customHeight="false" outlineLevel="0" collapsed="false">
      <c r="D39" s="49" t="s">
        <v>166</v>
      </c>
      <c r="E39" s="50" t="s">
        <v>167</v>
      </c>
      <c r="G39" s="46"/>
      <c r="I39" s="49" t="n">
        <v>0.728456458716912</v>
      </c>
      <c r="J39" s="51" t="n">
        <v>1.86105542624416</v>
      </c>
      <c r="L39" s="52" t="n">
        <v>0.975868979175618</v>
      </c>
      <c r="M39" s="51" t="n">
        <v>0.451065171401726</v>
      </c>
    </row>
    <row r="40" customFormat="false" ht="12.8" hidden="false" customHeight="false" outlineLevel="0" collapsed="false">
      <c r="D40" s="53" t="s">
        <v>168</v>
      </c>
      <c r="E40" s="50" t="s">
        <v>169</v>
      </c>
      <c r="F40" s="0" t="s">
        <v>170</v>
      </c>
      <c r="G40" s="46"/>
      <c r="I40" s="49" t="n">
        <v>50.970362433302</v>
      </c>
      <c r="J40" s="51" t="n">
        <v>19</v>
      </c>
      <c r="K40" s="1" t="n">
        <f aca="false">_xlfn.F.DIST(I40,1,J40,0)</f>
        <v>1.2020823156996E-007</v>
      </c>
      <c r="L40" s="52" t="n">
        <v>768.368265034288</v>
      </c>
      <c r="M40" s="51" t="n">
        <v>19</v>
      </c>
      <c r="N40" s="1" t="n">
        <f aca="false">_xlfn.F.DIST(L40,1,M40,0)</f>
        <v>9.50978128844955E-019</v>
      </c>
    </row>
    <row r="41" customFormat="false" ht="12.8" hidden="false" customHeight="false" outlineLevel="0" collapsed="false">
      <c r="A41" s="1" t="s">
        <v>171</v>
      </c>
      <c r="B41" s="13" t="n">
        <v>1</v>
      </c>
      <c r="D41" s="54" t="s">
        <v>172</v>
      </c>
      <c r="E41" s="55" t="s">
        <v>173</v>
      </c>
      <c r="G41" s="46"/>
      <c r="I41" s="54" t="n">
        <v>176.537241755843</v>
      </c>
      <c r="J41" s="56" t="n">
        <v>65.8070186915036</v>
      </c>
      <c r="L41" s="57" t="n">
        <v>156.332044964199</v>
      </c>
      <c r="M41" s="56" t="n">
        <v>3.86573598818171</v>
      </c>
    </row>
    <row r="42" customFormat="false" ht="12.8" hidden="false" customHeight="false" outlineLevel="0" collapsed="false">
      <c r="A42" s="1" t="s">
        <v>174</v>
      </c>
      <c r="B42" s="13" t="n">
        <v>2</v>
      </c>
    </row>
    <row r="43" customFormat="false" ht="12.8" hidden="false" customHeight="false" outlineLevel="0" collapsed="false">
      <c r="A43" s="1" t="s">
        <v>175</v>
      </c>
      <c r="B43" s="13" t="n">
        <v>3</v>
      </c>
    </row>
    <row r="44" customFormat="false" ht="12.8" hidden="false" customHeight="false" outlineLevel="0" collapsed="false">
      <c r="A44" s="1" t="s">
        <v>176</v>
      </c>
      <c r="B44" s="13" t="n">
        <v>4</v>
      </c>
    </row>
    <row r="45" customFormat="false" ht="12.8" hidden="false" customHeight="false" outlineLevel="0" collapsed="false">
      <c r="A45" s="1" t="s">
        <v>16</v>
      </c>
      <c r="B45" s="13" t="n">
        <v>5</v>
      </c>
    </row>
    <row r="46" customFormat="false" ht="12.8" hidden="false" customHeight="false" outlineLevel="0" collapsed="false">
      <c r="A46" s="1" t="s">
        <v>177</v>
      </c>
      <c r="B46" s="13" t="n">
        <v>6</v>
      </c>
    </row>
    <row r="47" customFormat="false" ht="12.8" hidden="false" customHeight="false" outlineLevel="0" collapsed="false">
      <c r="A47" s="1" t="s">
        <v>178</v>
      </c>
      <c r="B47" s="13" t="n">
        <v>7</v>
      </c>
    </row>
    <row r="48" customFormat="false" ht="12.8" hidden="false" customHeight="false" outlineLevel="0" collapsed="false">
      <c r="A48" s="1" t="s">
        <v>179</v>
      </c>
      <c r="B48" s="13" t="n">
        <v>8</v>
      </c>
    </row>
    <row r="49" customFormat="false" ht="12.8" hidden="false" customHeight="false" outlineLevel="0" collapsed="false">
      <c r="A49" s="1" t="s">
        <v>180</v>
      </c>
      <c r="B49" s="13" t="n">
        <v>9</v>
      </c>
    </row>
    <row r="50" customFormat="false" ht="12.8" hidden="false" customHeight="false" outlineLevel="0" collapsed="false">
      <c r="A50" s="1" t="s">
        <v>181</v>
      </c>
      <c r="B50" s="13" t="n">
        <v>10</v>
      </c>
    </row>
    <row r="51" customFormat="false" ht="12.8" hidden="false" customHeight="false" outlineLevel="0" collapsed="false">
      <c r="A51" s="1" t="s">
        <v>182</v>
      </c>
      <c r="B51" s="13" t="n">
        <v>11</v>
      </c>
    </row>
    <row r="52" customFormat="false" ht="12.8" hidden="false" customHeight="false" outlineLevel="0" collapsed="false">
      <c r="A52" s="1" t="s">
        <v>183</v>
      </c>
      <c r="B52" s="13" t="n">
        <v>12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2:I28"/>
  <sheetViews>
    <sheetView showFormulas="false" showGridLines="true" showRowColHeaders="true" showZeros="true" rightToLeft="false" tabSelected="false" showOutlineSymbols="true" defaultGridColor="true" view="normal" topLeftCell="A1" colorId="64" zoomScale="110" zoomScaleNormal="110" zoomScalePageLayoutView="100" workbookViewId="0">
      <selection pane="topLeft" activeCell="H26" activeCellId="0" sqref="H26"/>
    </sheetView>
  </sheetViews>
  <sheetFormatPr defaultRowHeight="12.8" zeroHeight="false" outlineLevelRow="0" outlineLevelCol="0"/>
  <cols>
    <col collapsed="false" customWidth="true" hidden="false" outlineLevel="0" max="1" min="1" style="0" width="15.95"/>
    <col collapsed="false" customWidth="true" hidden="false" outlineLevel="0" max="2" min="2" style="0" width="7.64"/>
    <col collapsed="false" customWidth="true" hidden="false" outlineLevel="0" max="3" min="3" style="0" width="5.16"/>
    <col collapsed="false" customWidth="true" hidden="false" outlineLevel="0" max="4" min="4" style="0" width="9.86"/>
    <col collapsed="false" customWidth="true" hidden="false" outlineLevel="0" max="5" min="5" style="0" width="5.6"/>
    <col collapsed="false" customWidth="true" hidden="false" outlineLevel="0" max="6" min="6" style="0" width="5.16"/>
    <col collapsed="false" customWidth="true" hidden="false" outlineLevel="0" max="7" min="7" style="0" width="9.17"/>
    <col collapsed="false" customWidth="false" hidden="false" outlineLevel="0" max="1025" min="8" style="0" width="11.52"/>
  </cols>
  <sheetData>
    <row r="2" customFormat="false" ht="14.2" hidden="false" customHeight="false" outlineLevel="0" collapsed="false">
      <c r="A2" s="58"/>
      <c r="B2" s="59"/>
      <c r="C2" s="59"/>
      <c r="D2" s="20" t="s">
        <v>143</v>
      </c>
      <c r="E2" s="59"/>
      <c r="F2" s="59"/>
      <c r="G2" s="21" t="s">
        <v>9</v>
      </c>
    </row>
    <row r="3" customFormat="false" ht="12.8" hidden="false" customHeight="false" outlineLevel="0" collapsed="false">
      <c r="A3" s="60" t="s">
        <v>184</v>
      </c>
      <c r="B3" s="25" t="s">
        <v>150</v>
      </c>
      <c r="C3" s="25" t="s">
        <v>151</v>
      </c>
      <c r="D3" s="25" t="s">
        <v>185</v>
      </c>
      <c r="E3" s="25" t="s">
        <v>150</v>
      </c>
      <c r="F3" s="25" t="s">
        <v>151</v>
      </c>
      <c r="G3" s="25" t="s">
        <v>185</v>
      </c>
    </row>
    <row r="4" customFormat="false" ht="12.8" hidden="false" customHeight="false" outlineLevel="0" collapsed="false">
      <c r="B4" s="61"/>
      <c r="C4" s="61"/>
      <c r="D4" s="61"/>
      <c r="E4" s="61"/>
      <c r="F4" s="61"/>
      <c r="G4" s="61"/>
    </row>
    <row r="5" customFormat="false" ht="12.8" hidden="false" customHeight="false" outlineLevel="0" collapsed="false">
      <c r="A5" s="0" t="s">
        <v>186</v>
      </c>
      <c r="B5" s="61" t="n">
        <v>8.7</v>
      </c>
      <c r="C5" s="61" t="n">
        <v>14.2</v>
      </c>
      <c r="D5" s="61" t="n">
        <f aca="false">(B5+C5)/2</f>
        <v>11.45</v>
      </c>
      <c r="E5" s="61" t="n">
        <v>-16.3</v>
      </c>
      <c r="F5" s="61" t="n">
        <v>-9.4</v>
      </c>
      <c r="G5" s="62" t="n">
        <f aca="false">(E5+F5)/2</f>
        <v>-12.85</v>
      </c>
    </row>
    <row r="6" customFormat="false" ht="12.8" hidden="false" customHeight="false" outlineLevel="0" collapsed="false">
      <c r="A6" s="0" t="s">
        <v>187</v>
      </c>
      <c r="B6" s="61" t="n">
        <v>16.9</v>
      </c>
      <c r="C6" s="61" t="n">
        <v>19</v>
      </c>
      <c r="D6" s="61" t="n">
        <f aca="false">(B6+C6)/2</f>
        <v>17.95</v>
      </c>
      <c r="E6" s="61" t="n">
        <v>-10</v>
      </c>
      <c r="F6" s="61" t="n">
        <v>-5.6</v>
      </c>
      <c r="G6" s="62" t="n">
        <f aca="false">(E6+F6)/2</f>
        <v>-7.8</v>
      </c>
    </row>
    <row r="7" customFormat="false" ht="12.8" hidden="false" customHeight="false" outlineLevel="0" collapsed="false">
      <c r="A7" s="0" t="s">
        <v>188</v>
      </c>
      <c r="B7" s="61" t="n">
        <v>9.1</v>
      </c>
      <c r="C7" s="61" t="n">
        <v>16.1</v>
      </c>
      <c r="D7" s="61" t="n">
        <f aca="false">(B7+C7)/2</f>
        <v>12.6</v>
      </c>
      <c r="E7" s="61" t="n">
        <v>-12.5</v>
      </c>
      <c r="F7" s="61" t="n">
        <v>-4.8</v>
      </c>
      <c r="G7" s="62" t="n">
        <f aca="false">(E7+F7)/2</f>
        <v>-8.65</v>
      </c>
    </row>
    <row r="8" customFormat="false" ht="12.8" hidden="false" customHeight="false" outlineLevel="0" collapsed="false">
      <c r="A8" s="0" t="s">
        <v>189</v>
      </c>
      <c r="B8" s="61" t="n">
        <v>10.6</v>
      </c>
      <c r="C8" s="61" t="n">
        <v>17.8</v>
      </c>
      <c r="D8" s="61" t="n">
        <f aca="false">(B8+C8)/2</f>
        <v>14.2</v>
      </c>
      <c r="E8" s="61" t="n">
        <v>-10.8</v>
      </c>
      <c r="F8" s="61" t="n">
        <v>-4.9</v>
      </c>
      <c r="G8" s="62" t="n">
        <f aca="false">(E8+F8)/2</f>
        <v>-7.85</v>
      </c>
    </row>
    <row r="9" customFormat="false" ht="12.8" hidden="false" customHeight="false" outlineLevel="0" collapsed="false">
      <c r="A9" s="0" t="s">
        <v>190</v>
      </c>
      <c r="B9" s="61" t="n">
        <v>9.9</v>
      </c>
      <c r="C9" s="61" t="n">
        <v>18.8</v>
      </c>
      <c r="D9" s="61" t="n">
        <f aca="false">(B9+C9)/2</f>
        <v>14.35</v>
      </c>
      <c r="E9" s="61" t="n">
        <v>-10.7</v>
      </c>
      <c r="F9" s="61" t="n">
        <v>-4.6</v>
      </c>
      <c r="G9" s="62" t="n">
        <f aca="false">(E9+F9)/2</f>
        <v>-7.65</v>
      </c>
    </row>
    <row r="10" customFormat="false" ht="12.8" hidden="false" customHeight="false" outlineLevel="0" collapsed="false">
      <c r="A10" s="0" t="s">
        <v>191</v>
      </c>
      <c r="B10" s="61" t="n">
        <v>13.1</v>
      </c>
      <c r="C10" s="61" t="n">
        <v>17.5</v>
      </c>
      <c r="D10" s="61" t="n">
        <f aca="false">(B10+C10)/2</f>
        <v>15.3</v>
      </c>
      <c r="E10" s="61" t="n">
        <v>-9.9</v>
      </c>
      <c r="F10" s="61" t="n">
        <v>-4</v>
      </c>
      <c r="G10" s="62" t="n">
        <f aca="false">(E10+F10)/2</f>
        <v>-6.95</v>
      </c>
    </row>
    <row r="11" customFormat="false" ht="12.8" hidden="false" customHeight="false" outlineLevel="0" collapsed="false">
      <c r="A11" s="0" t="s">
        <v>192</v>
      </c>
      <c r="B11" s="61" t="n">
        <v>15</v>
      </c>
      <c r="C11" s="61" t="n">
        <v>21.7</v>
      </c>
      <c r="D11" s="61" t="n">
        <f aca="false">(B11+C11)/2</f>
        <v>18.35</v>
      </c>
      <c r="E11" s="61" t="n">
        <v>-9.3</v>
      </c>
      <c r="F11" s="61" t="n">
        <v>-4.2</v>
      </c>
      <c r="G11" s="62" t="n">
        <f aca="false">(E11+F11)/2</f>
        <v>-6.75</v>
      </c>
    </row>
    <row r="12" customFormat="false" ht="12.8" hidden="false" customHeight="false" outlineLevel="0" collapsed="false">
      <c r="A12" s="0" t="s">
        <v>193</v>
      </c>
      <c r="B12" s="61" t="n">
        <v>14.8</v>
      </c>
      <c r="C12" s="61" t="n">
        <v>18.4</v>
      </c>
      <c r="D12" s="61" t="n">
        <f aca="false">(B12+C12)/2</f>
        <v>16.6</v>
      </c>
      <c r="E12" s="61" t="n">
        <v>-8.5</v>
      </c>
      <c r="F12" s="61" t="n">
        <v>-3.9</v>
      </c>
      <c r="G12" s="62" t="n">
        <f aca="false">(E12+F12)/2</f>
        <v>-6.2</v>
      </c>
    </row>
    <row r="13" customFormat="false" ht="12.8" hidden="false" customHeight="false" outlineLevel="0" collapsed="false">
      <c r="A13" s="0" t="s">
        <v>194</v>
      </c>
      <c r="B13" s="61" t="n">
        <v>15.2</v>
      </c>
      <c r="C13" s="61" t="n">
        <v>19.7</v>
      </c>
      <c r="D13" s="61" t="n">
        <f aca="false">(B13+C13)/2</f>
        <v>17.45</v>
      </c>
      <c r="E13" s="61" t="n">
        <v>-8.5</v>
      </c>
      <c r="F13" s="61" t="n">
        <v>-3.9</v>
      </c>
      <c r="G13" s="62" t="n">
        <f aca="false">(E13+F13)/2</f>
        <v>-6.2</v>
      </c>
    </row>
    <row r="14" customFormat="false" ht="12.8" hidden="false" customHeight="false" outlineLevel="0" collapsed="false">
      <c r="A14" s="0" t="s">
        <v>195</v>
      </c>
      <c r="B14" s="61" t="n">
        <v>16</v>
      </c>
      <c r="C14" s="61" t="n">
        <v>22.2</v>
      </c>
      <c r="D14" s="61" t="n">
        <f aca="false">(B14+C14)/2</f>
        <v>19.1</v>
      </c>
      <c r="E14" s="61" t="n">
        <v>-5.8</v>
      </c>
      <c r="F14" s="61" t="n">
        <v>-2.8</v>
      </c>
      <c r="G14" s="62" t="n">
        <f aca="false">(E14+F14)/2</f>
        <v>-4.3</v>
      </c>
    </row>
    <row r="15" customFormat="false" ht="12.8" hidden="false" customHeight="false" outlineLevel="0" collapsed="false">
      <c r="A15" s="26"/>
      <c r="B15" s="26"/>
      <c r="C15" s="26"/>
      <c r="D15" s="26"/>
      <c r="E15" s="26"/>
      <c r="F15" s="26"/>
      <c r="G15" s="26"/>
    </row>
    <row r="18" customFormat="false" ht="14.95" hidden="false" customHeight="false" outlineLevel="0" collapsed="false">
      <c r="A18" s="63" t="s">
        <v>196</v>
      </c>
    </row>
    <row r="19" customFormat="false" ht="12.8" hidden="false" customHeight="false" outlineLevel="0" collapsed="false">
      <c r="A19" s="63" t="s">
        <v>197</v>
      </c>
      <c r="B19" s="0" t="n">
        <f aca="false">ROUND(H20,3)</f>
        <v>0.951</v>
      </c>
    </row>
    <row r="20" customFormat="false" ht="12.8" hidden="false" customHeight="false" outlineLevel="0" collapsed="false">
      <c r="A20" s="63" t="s">
        <v>198</v>
      </c>
      <c r="B20" s="0" t="n">
        <f aca="false">ROUND(I20,3)</f>
        <v>22.883</v>
      </c>
      <c r="G20" s="0" t="s">
        <v>199</v>
      </c>
      <c r="H20" s="64" t="n">
        <f aca="false" t="array" ref="H20:I24">LINEST(D5:D14,G5:G14,1,1)</f>
        <v>0.950594478403977</v>
      </c>
      <c r="I20" s="65" t="n">
        <v>22.8834704775979</v>
      </c>
    </row>
    <row r="21" customFormat="false" ht="12.8" hidden="false" customHeight="false" outlineLevel="0" collapsed="false">
      <c r="H21" s="66" t="n">
        <v>0.230927240824797</v>
      </c>
      <c r="I21" s="67" t="n">
        <v>1.803843320745</v>
      </c>
    </row>
    <row r="22" customFormat="false" ht="12.8" hidden="false" customHeight="false" outlineLevel="0" collapsed="false">
      <c r="H22" s="66" t="n">
        <v>0.679293779834315</v>
      </c>
      <c r="I22" s="67" t="n">
        <v>1.54326102444622</v>
      </c>
    </row>
    <row r="23" customFormat="false" ht="12.8" hidden="false" customHeight="false" outlineLevel="0" collapsed="false">
      <c r="H23" s="66" t="n">
        <v>16.9449480458065</v>
      </c>
      <c r="I23" s="67" t="n">
        <v>8</v>
      </c>
    </row>
    <row r="24" customFormat="false" ht="12.8" hidden="false" customHeight="false" outlineLevel="0" collapsed="false">
      <c r="H24" s="68" t="n">
        <v>40.3570132834016</v>
      </c>
      <c r="I24" s="69" t="n">
        <v>19.0532367165984</v>
      </c>
    </row>
    <row r="26" customFormat="false" ht="12.8" hidden="false" customHeight="false" outlineLevel="0" collapsed="false">
      <c r="A26" s="63" t="s">
        <v>200</v>
      </c>
    </row>
    <row r="27" customFormat="false" ht="12.8" hidden="false" customHeight="false" outlineLevel="0" collapsed="false">
      <c r="A27" s="63" t="s">
        <v>197</v>
      </c>
      <c r="B27" s="0" t="n">
        <f aca="false">ROUND((1/H20),3)</f>
        <v>1.052</v>
      </c>
    </row>
    <row r="28" customFormat="false" ht="12.8" hidden="false" customHeight="false" outlineLevel="0" collapsed="false">
      <c r="A28" s="63" t="s">
        <v>198</v>
      </c>
      <c r="B28" s="0" t="n">
        <f aca="false">ROUND((AVERAGE(G5:G14)-(B27*AVERAGE(D5:D14))),3)</f>
        <v>-24.073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1233</TotalTime>
  <Application>LibreOffice/5.3.2.2$Linux_X86_64 LibreOffice_project/30m0$Build-2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2016-07-16T09:43:14Z</dcterms:created>
  <dc:creator/>
  <dc:description/>
  <dc:language>en-US</dc:language>
  <cp:lastModifiedBy/>
  <dcterms:modified xsi:type="dcterms:W3CDTF">2017-04-27T14:38:09Z</dcterms:modified>
  <cp:revision>75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